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1" firstSheet="2" activeTab="7"/>
  </bookViews>
  <sheets>
    <sheet name="10 Квартал финансирование" sheetId="1" r:id="rId1"/>
    <sheet name="11 Квартал финансирование ист" sheetId="2" r:id="rId2"/>
    <sheet name="12 Квартал освоение" sheetId="3" r:id="rId3"/>
    <sheet name="13 Квартал осн этапы " sheetId="4" r:id="rId4"/>
    <sheet name="14 Квартал Принятие ОС" sheetId="5" r:id="rId5"/>
    <sheet name="15 Квартал постановка под напр" sheetId="6" r:id="rId6"/>
    <sheet name="16 Квартал ввод мощности" sheetId="7" r:id="rId7"/>
    <sheet name="17 Квартал вывод" sheetId="8" r:id="rId8"/>
  </sheets>
  <definedNames>
    <definedName name="_xlnm.Print_Area" localSheetId="0">'10 Квартал финансирование'!$A$1:$X$66</definedName>
    <definedName name="_xlnm.Print_Area" localSheetId="1">'11 Квартал финансирование ист'!$A$1:$W$37</definedName>
    <definedName name="_xlnm.Print_Area" localSheetId="2">'12 Квартал освоение'!$A$1:$AI$72</definedName>
    <definedName name="_xlnm.Print_Area" localSheetId="3">'13 Квартал осн этапы '!$A$1:$W$69</definedName>
    <definedName name="_xlnm.Print_Area" localSheetId="4">'14 Квартал Принятие ОС'!$A$1:$BZ$69</definedName>
    <definedName name="_xlnm.Print_Area" localSheetId="5">'15 Квартал постановка под напр'!$A$1:$BB$40</definedName>
    <definedName name="_xlnm.Print_Area" localSheetId="7">'17 Квартал вывод'!$A$1:$BD$53</definedName>
  </definedNames>
  <calcPr fullCalcOnLoad="1"/>
</workbook>
</file>

<file path=xl/sharedStrings.xml><?xml version="1.0" encoding="utf-8"?>
<sst xmlns="http://schemas.openxmlformats.org/spreadsheetml/2006/main" count="2080" uniqueCount="238">
  <si>
    <t xml:space="preserve"> </t>
  </si>
  <si>
    <t>Приложение  № 10</t>
  </si>
  <si>
    <t>к приказу Минэнерго России</t>
  </si>
  <si>
    <t>от «__» _____ 2016 г. №___</t>
  </si>
  <si>
    <t xml:space="preserve">об исполнении инвестиционной программы </t>
  </si>
  <si>
    <t>ООО «Энергосервис»</t>
  </si>
  <si>
    <t>по состоянию на 13.02.2018</t>
  </si>
  <si>
    <t>Раздел 1. Отчет об исполнении плана ее финансирования  инвестиционной программы</t>
  </si>
  <si>
    <t>№ пп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</si>
  <si>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</si>
  <si>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</si>
  <si>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</si>
  <si>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лет, млн рублей 
(с НДС) </t>
  </si>
  <si>
    <t xml:space="preserve">Оценка полной стоимости инвестиционного проекта  в прогнозных ценах соответствующих лет, млн рублей (с НДС) </t>
  </si>
  <si>
    <t>Объем финансирования, млн рублей (с НДС)</t>
  </si>
  <si>
    <t>Отклонение от плана финансирования отчетного квартала</t>
  </si>
  <si>
    <t>Причины отклонений</t>
  </si>
  <si>
    <t>Всего</t>
  </si>
  <si>
    <t>1 квартал</t>
  </si>
  <si>
    <t>2 квартал</t>
  </si>
  <si>
    <t>3 квартал</t>
  </si>
  <si>
    <t>4 квартал</t>
  </si>
  <si>
    <t>млн рублей
 (с НДС)</t>
  </si>
  <si>
    <t>%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</si>
  <si>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</si>
  <si>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</si>
  <si>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</si>
  <si>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План</t>
  </si>
  <si>
    <t>Факт</t>
  </si>
  <si>
    <t>ВСЕГО по инвестиционной программе, в том числе:</t>
  </si>
  <si>
    <t>1 кв.2014</t>
  </si>
  <si>
    <t>1.1.</t>
  </si>
  <si>
    <t>Новое строительство, всего:</t>
  </si>
  <si>
    <t>1.1.1.</t>
  </si>
  <si>
    <t>Восстановление энергоснабжения потребителя</t>
  </si>
  <si>
    <t>1.1.2.</t>
  </si>
  <si>
    <t>1.1.3.</t>
  </si>
  <si>
    <t>Воздушная линия электропередач 0,4 кВ в д. Лужиново, Столпинское сельское поселение</t>
  </si>
  <si>
    <t>1.1.4.</t>
  </si>
  <si>
    <t>1.1.5.</t>
  </si>
  <si>
    <t>1.1.6.</t>
  </si>
  <si>
    <t>1.1.7.</t>
  </si>
  <si>
    <t>1.1.8.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</si>
  <si>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</si>
  <si>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</si>
  <si>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</si>
  <si>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 трансформаторных и иных подстанций, всего, в том числе:</t>
  </si>
  <si>
    <t>1.2.1.1</t>
  </si>
  <si>
    <t>Реконструкция приобретенных трансформаторных подстанций</t>
  </si>
  <si>
    <t>Отложено в связи с выполненим неотложных мероприятий по повышению надежности энергоснабжения потребителей</t>
  </si>
  <si>
    <t>1.2.1.2</t>
  </si>
  <si>
    <t>Рекострукция здания трансформаторной подстанции (нежилое),1-эт.общ.пл.75,6кв.м., г.Кострома, ул.Нижняя Дебря,д104</t>
  </si>
  <si>
    <t>1.2.2</t>
  </si>
  <si>
    <t>Реконструкция линий электропередач, всего, в том числе:</t>
  </si>
  <si>
    <t>1.2.2.1.</t>
  </si>
  <si>
    <t>н/д</t>
  </si>
  <si>
    <t>1.2.2.2.</t>
  </si>
  <si>
    <t>Реконструкция  КЛ-0,4кВ г.Шарья ул. Победы д. 39</t>
  </si>
  <si>
    <t>1.2.2.3.</t>
  </si>
  <si>
    <t>Реконструкция  КЛ-0,4кВ п. Ветлужский ул. Кв. Победы д.4</t>
  </si>
  <si>
    <t>Реконструкция  КЛ-0,4кВ п. Ветлужский ул. Кв. Победы д.4Б</t>
  </si>
  <si>
    <t>Реконструкция  КЛ-0,4кВ п. Ветлужский ул. Юбилейная д. 7</t>
  </si>
  <si>
    <t>Реконструкция  КЛ-0,4кВ п. Ветлужский ул. Садовая д. 20</t>
  </si>
  <si>
    <t>Реконструкция  КЛ-0,4кВ г.Шарья ул. 50 лет Советской власти д. 27</t>
  </si>
  <si>
    <t>Реконструкция  КЛ-0,4кВ п. Ветлужский ул. Кв. Победы д. 3</t>
  </si>
  <si>
    <t>Реконструкция  КЛ-0,4кВ п. Ветлужский ул. Рабочая д. 47</t>
  </si>
  <si>
    <t>Реконструкция приобретенных воздушных линий</t>
  </si>
  <si>
    <t>Реконструкция приобретенных кабельных линий</t>
  </si>
  <si>
    <t>1.2.3.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</si>
  <si>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</si>
  <si>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1.2.1.3</t>
  </si>
  <si>
    <t>Модернизация ТП-459 (г.Кострома, ул. 2-я Волжская)</t>
  </si>
  <si>
    <t>Выполнение обусловлено пришедшим в неудовлетворительное состояние оборудование</t>
  </si>
  <si>
    <t>1.2.1.4</t>
  </si>
  <si>
    <t>1.2.1.5</t>
  </si>
  <si>
    <t>1.2.4.</t>
  </si>
  <si>
    <t>Модернизация, техническое перевооружение линий электропередач, всего, в том числе:</t>
  </si>
  <si>
    <t>1.2.4.1</t>
  </si>
  <si>
    <t>1.2.4.2</t>
  </si>
  <si>
    <t>1.2.4.3</t>
  </si>
  <si>
    <t>1.2.4.4</t>
  </si>
  <si>
    <t>Модернизация кабельной линии от  ВРУ ж/д № 15 до ВРУ ж/д № 15-а по ул. Профсоюзной</t>
  </si>
  <si>
    <t>1.2.4.5</t>
  </si>
  <si>
    <t>Модернизация кабельной линии от  ТП-134 до ВРУ ж/д № 15 по ул. Гагарина</t>
  </si>
  <si>
    <t>1.2.4.6</t>
  </si>
  <si>
    <t>Модернизация кабельной линии от ТП-134 до ВРУ ж/д № 2-в по ул. Гагарина, от ТП-134 до муфты, от муфты до ВРУ ж-д</t>
  </si>
  <si>
    <t>1.2.4.7</t>
  </si>
  <si>
    <t>Модернизация кабельной линии от ТП-134 до опоры ВЛ к ж/д № 11,13 по ул. Гагарина</t>
  </si>
  <si>
    <t>1.2.4.8</t>
  </si>
  <si>
    <t>Модернизация кабельной линии от ТП-134 до опоры ВЛ к ж/д № 17,19 по ул. Гагарина</t>
  </si>
  <si>
    <t>1.2.4.9</t>
  </si>
  <si>
    <t>Модернизация кабельной линии от ТП-410 до ВРУ ж/д № 13-а по ул. Профсоюзной</t>
  </si>
  <si>
    <t>1.2.4.10</t>
  </si>
  <si>
    <t>Модернизация кабельной линии от ТП-461 до ВРУ ж/д № 46 по ул. Профсоюзной</t>
  </si>
  <si>
    <t>1.2.4.11</t>
  </si>
  <si>
    <t>Модернизация кабельной линии от ТП410 до ВРУ жилого д.№ 13/2 по ул. Профсоюзной протяженностью 150 м.п.(0,4 кВ)</t>
  </si>
  <si>
    <t>1.3.</t>
  </si>
  <si>
    <t>Прочие инвестиционные проекты, всего, в том числе:</t>
  </si>
  <si>
    <t>1.3.1</t>
  </si>
  <si>
    <t>Приобретение трансформаторных подстанций</t>
  </si>
  <si>
    <t>1.3.2</t>
  </si>
  <si>
    <t>Приобретение воздушных линий</t>
  </si>
  <si>
    <t>1.3.3</t>
  </si>
  <si>
    <t>Приобретение кабельных линий</t>
  </si>
  <si>
    <t>1.3.4</t>
  </si>
  <si>
    <t>Чайка-сервис 27844s</t>
  </si>
  <si>
    <t>1.3.5</t>
  </si>
  <si>
    <t>Аппарат Ricoh Aficio Mp 201SPF A4 640Mб, 20 стр/мин дуплекс LAN, ARDF50 тонер.,высокая тумба</t>
  </si>
  <si>
    <t>1.3.6</t>
  </si>
  <si>
    <t>Приобретение тепловизора Fluke Tix 500 9Гц</t>
  </si>
  <si>
    <t>1.3.7</t>
  </si>
  <si>
    <t>Монтаж системы отпления - нежилое помещение № 2(комнаты №1-12),общ. пл-дь 499,3 кв.м  г. Кострома, ул. Галичская,100</t>
  </si>
  <si>
    <t>Приобретение прочих объектов основных средств</t>
  </si>
  <si>
    <t>проверка</t>
  </si>
  <si>
    <t>Приложение  № 11</t>
  </si>
  <si>
    <t>Год раскрытия информации: 2018год</t>
  </si>
  <si>
    <t>ООО "Энергосервис"</t>
  </si>
  <si>
    <t xml:space="preserve">Раздел 2. Отчет об исполнении плана финансирования в разрезе источников финансирования </t>
  </si>
  <si>
    <t>Идентифика-тор инвестицион-ного проекта</t>
  </si>
  <si>
    <t>Отчетный квартал</t>
  </si>
  <si>
    <t>Общий плановый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</si>
  <si>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</si>
  <si>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</si>
  <si>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</si>
  <si>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</si>
  <si>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</si>
  <si>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</si>
  <si>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</si>
  <si>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</si>
  <si>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</si>
  <si>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</si>
  <si>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</si>
  <si>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</si>
  <si>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</si>
  <si>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1.2.1.</t>
  </si>
  <si>
    <t>1.2.3</t>
  </si>
  <si>
    <t>1.2.3.1</t>
  </si>
  <si>
    <t>1.2.3.2</t>
  </si>
  <si>
    <t>1.2.3.3</t>
  </si>
  <si>
    <t>1.2.3.4</t>
  </si>
  <si>
    <t>1.2.3.5</t>
  </si>
  <si>
    <t>1.2.4</t>
  </si>
  <si>
    <t>1.3.1.</t>
  </si>
  <si>
    <t>1.3.2.</t>
  </si>
  <si>
    <t>1.3.3.</t>
  </si>
  <si>
    <t>Приложение  № 12</t>
  </si>
  <si>
    <t>Раздел 3. Отчет об исполнении плана освоения капитальных вложений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</si>
  <si>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</si>
  <si>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 xml:space="preserve">Объем освоения капитальных вложений, млн рублей (без НДС) </t>
  </si>
  <si>
    <t xml:space="preserve">Остаток освоения капитальных вложений 
на  конец отчетного квартала,  
млн рублей 
(без НДС) </t>
  </si>
  <si>
    <t>Отклонение от плана освоения капитальных вложений</t>
  </si>
  <si>
    <t>млн рублей
 (без НДС)</t>
  </si>
  <si>
    <t xml:space="preserve">Факт </t>
  </si>
  <si>
    <t>в базисном уровне цен</t>
  </si>
  <si>
    <t>в прогнозных ценах соответствующих лет</t>
  </si>
  <si>
    <t>в базисном уровне цен, млн рублей</t>
  </si>
  <si>
    <t>нд</t>
  </si>
  <si>
    <t>1.2.2.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</si>
  <si>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</si>
  <si>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</si>
  <si>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</si>
  <si>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</si>
  <si>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</si>
  <si>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</si>
  <si>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</si>
  <si>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</si>
  <si>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</si>
  <si>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</si>
  <si>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Замена провода для увеличения пропускной способности</t>
  </si>
  <si>
    <t>Приложение  № 13</t>
  </si>
  <si>
    <t>Год раскрытия информации: 2018 год</t>
  </si>
  <si>
    <t>Идентификатор инвестицион-ного проекта</t>
  </si>
  <si>
    <t>Плановый объем финансирования, млн рублей</t>
  </si>
  <si>
    <t>Фактически профинансировано, млн рублей</t>
  </si>
  <si>
    <t>Отклонение фактического объема финансирования от планового, млн рублей</t>
  </si>
  <si>
    <t>Фактически освоено (закрыто актами выполненных работ), млн рублей</t>
  </si>
  <si>
    <t>ПИР</t>
  </si>
  <si>
    <t>СМР</t>
  </si>
  <si>
    <t>оборудование и материалы</t>
  </si>
  <si>
    <t>прочие</t>
  </si>
  <si>
    <t xml:space="preserve">ВЛИ-0,4кВ от КТП № 10 "Авиационная" до Ноура, г. Шарья, ул. Авиационная, тех.прис. </t>
  </si>
  <si>
    <t>Реконструкция линий электропередач,всего, в том числе:</t>
  </si>
  <si>
    <t>Приложение  № 14</t>
  </si>
  <si>
    <t>Раздел 6. Отчет о вводе основных средств</t>
  </si>
  <si>
    <t>Наименование инвестиционного проекта (группы инвестиционных проектов)</t>
  </si>
  <si>
    <t>Принятие основных средств и нематериальных активов к бухгалтерскому учету</t>
  </si>
  <si>
    <t>Причины неисполнения плана</t>
  </si>
  <si>
    <t>Отклонение от плана ввода основных средств</t>
  </si>
  <si>
    <t xml:space="preserve">3 квартал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</si>
  <si>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</si>
  <si>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</si>
  <si>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</si>
  <si>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</si>
  <si>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</si>
  <si>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</si>
  <si>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</si>
  <si>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</si>
  <si>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выполнение план 4 кв</t>
  </si>
  <si>
    <t>Выполнение обусловлено необходимостью повышения надежности энергоснабжения объектов</t>
  </si>
  <si>
    <t>Приложение  № 15</t>
  </si>
  <si>
    <t>Раздел 4. Отчет о постановке объектов электросетевого хозяйства под напряжение</t>
  </si>
  <si>
    <t xml:space="preserve">Всего </t>
  </si>
  <si>
    <t>2 квартвл</t>
  </si>
  <si>
    <t>Приложение  № 16</t>
  </si>
  <si>
    <t>Раздел 5. Отчет о вводе объектов (мощностей) в эксплуатацию</t>
  </si>
  <si>
    <t>Ввод мощностей в эксплуатацию</t>
  </si>
  <si>
    <t>км ВЛ
 1-цеп</t>
  </si>
  <si>
    <t>км ВЛ
 2-цеп</t>
  </si>
  <si>
    <t>км КЛ</t>
  </si>
  <si>
    <t>Приложение  № 17</t>
  </si>
  <si>
    <t xml:space="preserve">Раздел 7. Отчет о выводе мощностей из эксплуатации </t>
  </si>
  <si>
    <t>Диспетчерское наименование</t>
  </si>
  <si>
    <t>Вывод мощностей из эксплуатации</t>
  </si>
  <si>
    <t>Кабельная линия электропередач КЛ-0,4кВ п. Ветлужский ул. Рабочая д. 51</t>
  </si>
  <si>
    <t>Кабельная линия электропередач КЛ-0,4кВ п. Ветлужский ул. Садовая д. 12. Кор. 2</t>
  </si>
  <si>
    <t>-</t>
  </si>
  <si>
    <t xml:space="preserve">Остаток финансирования капитальных вложений 
на  01.01.2019 в прогнозных ценах соответствующих лет,  млн рублей (с НДС) </t>
  </si>
  <si>
    <t xml:space="preserve">Фактический объем финансирования на  01.01.2018 г., млн рублей 
(с НДС) </t>
  </si>
  <si>
    <t xml:space="preserve">Остаток финансирования капитальных вложений 
на  01.01.2018 года в прогнозных ценах соответствующих лет,  млн рублей (с НДС) </t>
  </si>
  <si>
    <t xml:space="preserve">Выполнение обусловлено производственной необходимостью </t>
  </si>
  <si>
    <t>выполнение запланировано на 3-4 квартал</t>
  </si>
  <si>
    <t xml:space="preserve">Фактический объем освоения капитальных вложений на  01.01.2018 г., млн рублей 
(без НДС) </t>
  </si>
  <si>
    <t xml:space="preserve">Остаток освоения капитальных вложений 
на  01.01.2018 г. года,  
млн рублей 
(без НДС) </t>
  </si>
  <si>
    <t>по состоянию на 13.08.2018</t>
  </si>
  <si>
    <t>Отчет за 2 квартал 2018 года</t>
  </si>
  <si>
    <t xml:space="preserve">Модернизация трансформаторной подстанции, г.Шарья,Ветлужский п.,Садовая ул., д.12,ЛитА </t>
  </si>
  <si>
    <t>Реконструкция кабельной линий 04 кВ (жилой фонд г. Шарья)</t>
  </si>
  <si>
    <t>Реконструкция кабельной линии  электропередачи 10кВ от РП 110-35-6 до ТП м-н "Победа"</t>
  </si>
  <si>
    <t>Повышение надежности энергснабжения потребителей</t>
  </si>
  <si>
    <t>1.2.2.4.</t>
  </si>
  <si>
    <t>1.2.2.5.</t>
  </si>
  <si>
    <t>Раздел 4. Отчет об исполнении основных этапов работ по реализации инвестиционной программы 2 квартал</t>
  </si>
  <si>
    <t>2.1.16.</t>
  </si>
  <si>
    <t>Реконструкция приобретенных трансформаторных подстанций:</t>
  </si>
  <si>
    <t>выполнение план 3-4 кв</t>
  </si>
  <si>
    <t>1.2.</t>
  </si>
  <si>
    <t>1.2.1.1.</t>
  </si>
  <si>
    <t>1.3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</si>
</sst>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  <numFmt numFmtId="166" formatCode="#,##0.00,"/>
    <numFmt numFmtId="167" formatCode="0.000"/>
    <numFmt numFmtId="168" formatCode="0.000%"/>
    <numFmt numFmtId="169" formatCode="mm/yy"/>
    <numFmt numFmtId="170" formatCode="0.0000"/>
    <numFmt numFmtId="171" formatCode="#,##0.00000"/>
    <numFmt numFmtId="172" formatCode="0.000000"/>
    <numFmt numFmtId="173" formatCode="#,##0.0000"/>
    <numFmt numFmtId="174" formatCode="#,##0.000000"/>
    <numFmt numFmtId="175" formatCode="0.0000000"/>
    <numFmt numFmtId="176" formatCode="0.0"/>
    <numFmt numFmtId="177" formatCode="#,##0.000_ ;\-#,##0.0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75" applyNumberFormat="1" applyFont="1" applyAlignment="1">
      <alignment horizontal="center" vertical="center"/>
      <protection/>
    </xf>
    <xf numFmtId="0" fontId="3" fillId="0" borderId="0" xfId="75" applyNumberFormat="1" applyFont="1" applyAlignment="1">
      <alignment horizontal="left" vertical="center" wrapText="1"/>
      <protection/>
    </xf>
    <xf numFmtId="0" fontId="3" fillId="0" borderId="0" xfId="75" applyNumberFormat="1" applyFont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0" fontId="3" fillId="0" borderId="0" xfId="75" applyFont="1" applyAlignment="1">
      <alignment horizontal="center" vertical="center"/>
      <protection/>
    </xf>
    <xf numFmtId="9" fontId="3" fillId="0" borderId="0" xfId="75" applyNumberFormat="1" applyFont="1" applyAlignment="1">
      <alignment horizontal="center" vertical="center"/>
      <protection/>
    </xf>
    <xf numFmtId="0" fontId="3" fillId="0" borderId="0" xfId="75" applyFont="1">
      <alignment/>
      <protection/>
    </xf>
    <xf numFmtId="0" fontId="3" fillId="0" borderId="0" xfId="75" applyFont="1" applyAlignment="1">
      <alignment horizontal="center"/>
      <protection/>
    </xf>
    <xf numFmtId="0" fontId="21" fillId="0" borderId="0" xfId="79" applyNumberFormat="1" applyFont="1" applyAlignment="1">
      <alignment horizontal="center" vertical="center"/>
      <protection/>
    </xf>
    <xf numFmtId="0" fontId="21" fillId="0" borderId="0" xfId="79" applyFont="1" applyAlignment="1">
      <alignment horizontal="right" vertical="center"/>
      <protection/>
    </xf>
    <xf numFmtId="0" fontId="21" fillId="0" borderId="0" xfId="79" applyFont="1" applyAlignment="1">
      <alignment horizontal="center" vertical="center"/>
      <protection/>
    </xf>
    <xf numFmtId="164" fontId="3" fillId="0" borderId="0" xfId="75" applyNumberFormat="1" applyFont="1" applyAlignment="1">
      <alignment horizontal="right" vertical="center"/>
      <protection/>
    </xf>
    <xf numFmtId="0" fontId="22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left" vertical="center" wrapText="1"/>
      <protection/>
    </xf>
    <xf numFmtId="0" fontId="3" fillId="0" borderId="0" xfId="75" applyNumberFormat="1" applyFont="1" applyFill="1" applyAlignment="1">
      <alignment horizontal="center" vertical="center"/>
      <protection/>
    </xf>
    <xf numFmtId="0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right" vertical="center"/>
      <protection/>
    </xf>
    <xf numFmtId="165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 vertical="center"/>
      <protection/>
    </xf>
    <xf numFmtId="9" fontId="3" fillId="0" borderId="0" xfId="75" applyNumberFormat="1" applyFont="1" applyFill="1" applyAlignment="1">
      <alignment horizontal="center" vertical="center"/>
      <protection/>
    </xf>
    <xf numFmtId="0" fontId="22" fillId="0" borderId="10" xfId="75" applyNumberFormat="1" applyFont="1" applyFill="1" applyBorder="1" applyAlignment="1">
      <alignment horizontal="center" vertical="center" wrapText="1"/>
      <protection/>
    </xf>
    <xf numFmtId="0" fontId="22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textRotation="90" wrapText="1"/>
      <protection/>
    </xf>
    <xf numFmtId="167" fontId="3" fillId="0" borderId="0" xfId="75" applyNumberFormat="1" applyFont="1" applyFill="1">
      <alignment/>
      <protection/>
    </xf>
    <xf numFmtId="165" fontId="3" fillId="0" borderId="0" xfId="75" applyNumberFormat="1" applyFont="1" applyFill="1">
      <alignment/>
      <protection/>
    </xf>
    <xf numFmtId="0" fontId="3" fillId="0" borderId="0" xfId="75" applyFont="1" applyFill="1">
      <alignment/>
      <protection/>
    </xf>
    <xf numFmtId="165" fontId="3" fillId="0" borderId="0" xfId="75" applyNumberFormat="1" applyFont="1">
      <alignment/>
      <protection/>
    </xf>
    <xf numFmtId="168" fontId="22" fillId="0" borderId="0" xfId="75" applyNumberFormat="1" applyFont="1" applyFill="1">
      <alignment/>
      <protection/>
    </xf>
    <xf numFmtId="0" fontId="22" fillId="0" borderId="0" xfId="75" applyFont="1" applyFill="1">
      <alignment/>
      <protection/>
    </xf>
    <xf numFmtId="165" fontId="22" fillId="0" borderId="0" xfId="75" applyNumberFormat="1" applyFont="1" applyFill="1">
      <alignment/>
      <protection/>
    </xf>
    <xf numFmtId="165" fontId="22" fillId="0" borderId="0" xfId="75" applyNumberFormat="1" applyFont="1">
      <alignment/>
      <protection/>
    </xf>
    <xf numFmtId="0" fontId="22" fillId="0" borderId="0" xfId="75" applyFont="1">
      <alignment/>
      <protection/>
    </xf>
    <xf numFmtId="167" fontId="3" fillId="0" borderId="0" xfId="75" applyNumberFormat="1" applyFont="1" applyAlignment="1">
      <alignment horizontal="center" vertical="center"/>
      <protection/>
    </xf>
    <xf numFmtId="167" fontId="3" fillId="0" borderId="0" xfId="75" applyNumberFormat="1" applyFont="1" applyAlignment="1">
      <alignment horizontal="right" vertical="center"/>
      <protection/>
    </xf>
    <xf numFmtId="167" fontId="23" fillId="0" borderId="0" xfId="75" applyNumberFormat="1" applyFont="1" applyAlignment="1">
      <alignment horizontal="right" vertical="center"/>
      <protection/>
    </xf>
    <xf numFmtId="170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right" vertical="center"/>
      <protection/>
    </xf>
    <xf numFmtId="171" fontId="3" fillId="0" borderId="0" xfId="75" applyNumberFormat="1" applyFont="1" applyAlignment="1">
      <alignment horizontal="right" vertical="center"/>
      <protection/>
    </xf>
    <xf numFmtId="172" fontId="3" fillId="0" borderId="0" xfId="75" applyNumberFormat="1" applyFont="1" applyAlignment="1">
      <alignment horizontal="right" vertical="center"/>
      <protection/>
    </xf>
    <xf numFmtId="165" fontId="3" fillId="0" borderId="0" xfId="75" applyNumberFormat="1" applyFont="1" applyAlignment="1">
      <alignment horizontal="right" vertical="center"/>
      <protection/>
    </xf>
    <xf numFmtId="0" fontId="21" fillId="0" borderId="0" xfId="79" applyNumberFormat="1" applyFont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 vertical="center" textRotation="90" wrapText="1"/>
      <protection/>
    </xf>
    <xf numFmtId="0" fontId="3" fillId="0" borderId="0" xfId="75" applyFont="1" applyBorder="1">
      <alignment/>
      <protection/>
    </xf>
    <xf numFmtId="0" fontId="22" fillId="0" borderId="0" xfId="75" applyFont="1" applyAlignment="1">
      <alignment horizontal="right" vertical="center"/>
      <protection/>
    </xf>
    <xf numFmtId="2" fontId="3" fillId="0" borderId="0" xfId="75" applyNumberFormat="1" applyFont="1" applyAlignment="1">
      <alignment horizontal="right" vertical="center"/>
      <protection/>
    </xf>
    <xf numFmtId="0" fontId="21" fillId="0" borderId="0" xfId="79" applyFont="1" applyAlignment="1">
      <alignment vertical="center"/>
      <protection/>
    </xf>
    <xf numFmtId="0" fontId="22" fillId="0" borderId="0" xfId="75" applyFont="1" applyFill="1" applyAlignment="1">
      <alignment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9" fontId="3" fillId="0" borderId="10" xfId="75" applyNumberFormat="1" applyFont="1" applyFill="1" applyBorder="1" applyAlignment="1">
      <alignment horizontal="center" vertical="center" textRotation="90" wrapText="1"/>
      <protection/>
    </xf>
    <xf numFmtId="4" fontId="3" fillId="0" borderId="0" xfId="75" applyNumberFormat="1" applyFont="1">
      <alignment/>
      <protection/>
    </xf>
    <xf numFmtId="165" fontId="3" fillId="7" borderId="10" xfId="75" applyNumberFormat="1" applyFont="1" applyFill="1" applyBorder="1" applyAlignment="1">
      <alignment horizontal="center" vertical="center"/>
      <protection/>
    </xf>
    <xf numFmtId="171" fontId="3" fillId="0" borderId="0" xfId="75" applyNumberFormat="1" applyFont="1" applyAlignment="1">
      <alignment horizontal="center" vertical="center"/>
      <protection/>
    </xf>
    <xf numFmtId="4" fontId="3" fillId="0" borderId="0" xfId="75" applyNumberFormat="1" applyFont="1" applyAlignment="1">
      <alignment horizontal="center" vertical="center"/>
      <protection/>
    </xf>
    <xf numFmtId="0" fontId="3" fillId="0" borderId="0" xfId="75" applyFont="1" applyAlignment="1">
      <alignment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22" fillId="0" borderId="10" xfId="75" applyNumberFormat="1" applyFont="1" applyBorder="1" applyAlignment="1">
      <alignment horizontal="center" vertical="center" wrapText="1"/>
      <protection/>
    </xf>
    <xf numFmtId="0" fontId="3" fillId="7" borderId="0" xfId="75" applyFont="1" applyFill="1" applyAlignment="1">
      <alignment vertical="center"/>
      <protection/>
    </xf>
    <xf numFmtId="2" fontId="3" fillId="0" borderId="10" xfId="75" applyNumberFormat="1" applyFont="1" applyBorder="1" applyAlignment="1">
      <alignment horizontal="center" vertical="center"/>
      <protection/>
    </xf>
    <xf numFmtId="167" fontId="3" fillId="0" borderId="10" xfId="75" applyNumberFormat="1" applyFont="1" applyBorder="1" applyAlignment="1">
      <alignment horizontal="center" vertical="center"/>
      <protection/>
    </xf>
    <xf numFmtId="2" fontId="3" fillId="7" borderId="10" xfId="75" applyNumberFormat="1" applyFont="1" applyFill="1" applyBorder="1" applyAlignment="1">
      <alignment horizontal="center" vertical="center"/>
      <protection/>
    </xf>
    <xf numFmtId="49" fontId="3" fillId="0" borderId="10" xfId="75" applyNumberFormat="1" applyFont="1" applyBorder="1" applyAlignment="1">
      <alignment horizontal="center" vertical="center"/>
      <protection/>
    </xf>
    <xf numFmtId="165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/>
      <protection/>
    </xf>
    <xf numFmtId="165" fontId="3" fillId="0" borderId="10" xfId="75" applyNumberFormat="1" applyFont="1" applyBorder="1" applyAlignment="1">
      <alignment horizontal="center" vertical="center"/>
      <protection/>
    </xf>
    <xf numFmtId="2" fontId="3" fillId="0" borderId="10" xfId="75" applyNumberFormat="1" applyFont="1" applyFill="1" applyBorder="1" applyAlignment="1">
      <alignment horizontal="center" vertical="center"/>
      <protection/>
    </xf>
    <xf numFmtId="170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10" xfId="75" applyNumberFormat="1" applyFont="1" applyBorder="1" applyAlignment="1">
      <alignment horizontal="left" vertical="center" wrapText="1"/>
      <protection/>
    </xf>
    <xf numFmtId="167" fontId="3" fillId="0" borderId="10" xfId="75" applyNumberFormat="1" applyFont="1" applyBorder="1" applyAlignment="1">
      <alignment horizontal="right" vertical="center"/>
      <protection/>
    </xf>
    <xf numFmtId="0" fontId="3" fillId="0" borderId="10" xfId="75" applyFont="1" applyBorder="1" applyAlignment="1">
      <alignment horizontal="right" vertical="center"/>
      <protection/>
    </xf>
    <xf numFmtId="1" fontId="3" fillId="0" borderId="0" xfId="75" applyNumberFormat="1" applyFont="1" applyAlignment="1">
      <alignment horizontal="right" vertical="center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 applyAlignment="1">
      <alignment horizontal="center"/>
      <protection/>
    </xf>
    <xf numFmtId="0" fontId="21" fillId="0" borderId="0" xfId="79" applyNumberFormat="1" applyFont="1" applyAlignment="1">
      <alignment horizontal="right" vertical="center"/>
      <protection/>
    </xf>
    <xf numFmtId="0" fontId="21" fillId="0" borderId="0" xfId="79" applyNumberFormat="1" applyFont="1" applyFill="1" applyAlignment="1">
      <alignment horizontal="right" vertical="center"/>
      <protection/>
    </xf>
    <xf numFmtId="1" fontId="21" fillId="0" borderId="0" xfId="79" applyNumberFormat="1" applyFont="1" applyAlignment="1">
      <alignment horizontal="right" vertical="center"/>
      <protection/>
    </xf>
    <xf numFmtId="9" fontId="21" fillId="0" borderId="0" xfId="79" applyNumberFormat="1" applyFont="1" applyAlignment="1">
      <alignment horizontal="center" vertical="center"/>
      <protection/>
    </xf>
    <xf numFmtId="0" fontId="21" fillId="0" borderId="0" xfId="79" applyFont="1" applyFill="1" applyAlignment="1">
      <alignment horizontal="center" vertical="center"/>
      <protection/>
    </xf>
    <xf numFmtId="0" fontId="24" fillId="0" borderId="10" xfId="77" applyNumberFormat="1" applyFont="1" applyFill="1" applyBorder="1" applyAlignment="1">
      <alignment horizontal="center" vertical="center" wrapText="1"/>
      <protection/>
    </xf>
    <xf numFmtId="0" fontId="24" fillId="0" borderId="0" xfId="77" applyFont="1" applyFill="1" applyBorder="1" applyAlignment="1">
      <alignment vertical="center"/>
      <protection/>
    </xf>
    <xf numFmtId="0" fontId="3" fillId="0" borderId="10" xfId="73" applyNumberFormat="1" applyFont="1" applyFill="1" applyBorder="1" applyAlignment="1">
      <alignment horizontal="center" vertical="center" textRotation="90" wrapText="1"/>
      <protection/>
    </xf>
    <xf numFmtId="0" fontId="21" fillId="0" borderId="10" xfId="77" applyNumberFormat="1" applyFont="1" applyFill="1" applyBorder="1" applyAlignment="1">
      <alignment horizontal="center" vertical="center" textRotation="90" wrapText="1"/>
      <protection/>
    </xf>
    <xf numFmtId="1" fontId="22" fillId="0" borderId="11" xfId="75" applyNumberFormat="1" applyFont="1" applyFill="1" applyBorder="1" applyAlignment="1">
      <alignment horizontal="center" vertical="center" wrapText="1"/>
      <protection/>
    </xf>
    <xf numFmtId="9" fontId="22" fillId="0" borderId="11" xfId="75" applyNumberFormat="1" applyFont="1" applyFill="1" applyBorder="1" applyAlignment="1">
      <alignment horizontal="center" vertical="center" wrapText="1"/>
      <protection/>
    </xf>
    <xf numFmtId="0" fontId="22" fillId="0" borderId="11" xfId="75" applyFont="1" applyFill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vertical="center"/>
      <protection/>
    </xf>
    <xf numFmtId="165" fontId="3" fillId="0" borderId="10" xfId="73" applyNumberFormat="1" applyFont="1" applyFill="1" applyBorder="1" applyAlignment="1">
      <alignment horizontal="center" vertical="center" wrapText="1"/>
      <protection/>
    </xf>
    <xf numFmtId="10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165" fontId="3" fillId="0" borderId="0" xfId="73" applyNumberFormat="1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4" fontId="3" fillId="0" borderId="10" xfId="80" applyNumberFormat="1" applyFont="1" applyFill="1" applyBorder="1" applyAlignment="1">
      <alignment horizontal="center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165" fontId="3" fillId="0" borderId="11" xfId="75" applyNumberFormat="1" applyFont="1" applyFill="1" applyBorder="1" applyAlignment="1">
      <alignment horizontal="center" vertical="center"/>
      <protection/>
    </xf>
    <xf numFmtId="0" fontId="3" fillId="0" borderId="0" xfId="75" applyNumberFormat="1" applyFont="1" applyFill="1" applyBorder="1" applyAlignment="1">
      <alignment horizontal="center" vertical="center" wrapText="1"/>
      <protection/>
    </xf>
    <xf numFmtId="1" fontId="3" fillId="7" borderId="0" xfId="75" applyNumberFormat="1" applyFont="1" applyFill="1" applyAlignment="1">
      <alignment horizontal="right" vertical="center"/>
      <protection/>
    </xf>
    <xf numFmtId="0" fontId="3" fillId="7" borderId="0" xfId="75" applyFont="1" applyFill="1">
      <alignment/>
      <protection/>
    </xf>
    <xf numFmtId="0" fontId="22" fillId="0" borderId="0" xfId="75" applyNumberFormat="1" applyFont="1" applyFill="1" applyAlignment="1">
      <alignment horizontal="left" vertical="center" wrapText="1"/>
      <protection/>
    </xf>
    <xf numFmtId="0" fontId="21" fillId="0" borderId="0" xfId="79" applyFont="1" applyFill="1" applyAlignment="1">
      <alignment horizontal="right" vertical="center"/>
      <protection/>
    </xf>
    <xf numFmtId="1" fontId="21" fillId="7" borderId="0" xfId="79" applyNumberFormat="1" applyFont="1" applyFill="1" applyAlignment="1">
      <alignment horizontal="right" vertical="center"/>
      <protection/>
    </xf>
    <xf numFmtId="1" fontId="21" fillId="0" borderId="10" xfId="77" applyNumberFormat="1" applyFont="1" applyFill="1" applyBorder="1" applyAlignment="1">
      <alignment horizontal="center" vertical="center" textRotation="90" wrapText="1"/>
      <protection/>
    </xf>
    <xf numFmtId="1" fontId="3" fillId="0" borderId="10" xfId="73" applyNumberFormat="1" applyFont="1" applyFill="1" applyBorder="1" applyAlignment="1">
      <alignment horizontal="center" vertical="center" textRotation="90" wrapText="1"/>
      <protection/>
    </xf>
    <xf numFmtId="1" fontId="21" fillId="7" borderId="10" xfId="77" applyNumberFormat="1" applyFont="1" applyFill="1" applyBorder="1" applyAlignment="1">
      <alignment horizontal="center" vertical="center" textRotation="90" wrapText="1"/>
      <protection/>
    </xf>
    <xf numFmtId="1" fontId="3" fillId="7" borderId="10" xfId="73" applyNumberFormat="1" applyFont="1" applyFill="1" applyBorder="1" applyAlignment="1">
      <alignment horizontal="center" vertical="center" textRotation="90" wrapText="1"/>
      <protection/>
    </xf>
    <xf numFmtId="0" fontId="21" fillId="0" borderId="10" xfId="74" applyFont="1" applyFill="1" applyBorder="1" applyAlignment="1">
      <alignment horizontal="left" vertical="center" wrapText="1"/>
      <protection/>
    </xf>
    <xf numFmtId="165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10" xfId="75" applyNumberFormat="1" applyFont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left" vertical="center" wrapText="1"/>
      <protection/>
    </xf>
    <xf numFmtId="0" fontId="3" fillId="0" borderId="10" xfId="75" applyNumberFormat="1" applyFont="1" applyFill="1" applyBorder="1" applyAlignment="1">
      <alignment horizontal="center" vertical="center"/>
      <protection/>
    </xf>
    <xf numFmtId="0" fontId="3" fillId="14" borderId="0" xfId="75" applyFont="1" applyFill="1">
      <alignment/>
      <protection/>
    </xf>
    <xf numFmtId="0" fontId="21" fillId="0" borderId="12" xfId="74" applyFont="1" applyFill="1" applyBorder="1" applyAlignment="1">
      <alignment horizontal="left" vertical="center" wrapText="1"/>
      <protection/>
    </xf>
    <xf numFmtId="0" fontId="24" fillId="0" borderId="12" xfId="74" applyFont="1" applyFill="1" applyBorder="1" applyAlignment="1">
      <alignment horizontal="left" vertical="center" wrapText="1"/>
      <protection/>
    </xf>
    <xf numFmtId="0" fontId="24" fillId="7" borderId="12" xfId="74" applyFont="1" applyFill="1" applyBorder="1" applyAlignment="1">
      <alignment horizontal="left" vertical="center" wrapText="1"/>
      <protection/>
    </xf>
    <xf numFmtId="0" fontId="3" fillId="0" borderId="10" xfId="74" applyFont="1" applyFill="1" applyBorder="1" applyAlignment="1">
      <alignment horizontal="left" vertical="center" wrapText="1"/>
      <protection/>
    </xf>
    <xf numFmtId="0" fontId="3" fillId="0" borderId="0" xfId="75" applyNumberFormat="1" applyFont="1" applyBorder="1" applyAlignment="1">
      <alignment horizontal="center" vertical="center"/>
      <protection/>
    </xf>
    <xf numFmtId="170" fontId="3" fillId="0" borderId="0" xfId="75" applyNumberFormat="1" applyFont="1" applyAlignment="1">
      <alignment horizontal="right" vertical="center"/>
      <protection/>
    </xf>
    <xf numFmtId="0" fontId="3" fillId="0" borderId="0" xfId="75" applyNumberFormat="1" applyFont="1" applyAlignment="1">
      <alignment horizontal="left" vertical="center"/>
      <protection/>
    </xf>
    <xf numFmtId="0" fontId="21" fillId="0" borderId="0" xfId="79" applyNumberFormat="1" applyFont="1" applyAlignment="1">
      <alignment horizontal="left" vertical="center"/>
      <protection/>
    </xf>
    <xf numFmtId="0" fontId="3" fillId="0" borderId="0" xfId="75" applyNumberFormat="1" applyFont="1" applyFill="1" applyAlignment="1">
      <alignment horizontal="left" vertical="center"/>
      <protection/>
    </xf>
    <xf numFmtId="1" fontId="3" fillId="0" borderId="0" xfId="75" applyNumberFormat="1" applyFont="1" applyFill="1" applyAlignment="1">
      <alignment vertical="center"/>
      <protection/>
    </xf>
    <xf numFmtId="4" fontId="3" fillId="0" borderId="10" xfId="73" applyNumberFormat="1" applyFont="1" applyFill="1" applyBorder="1" applyAlignment="1">
      <alignment horizontal="center" vertical="center" wrapText="1"/>
      <protection/>
    </xf>
    <xf numFmtId="4" fontId="3" fillId="7" borderId="1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Alignment="1">
      <alignment vertical="center"/>
      <protection/>
    </xf>
    <xf numFmtId="1" fontId="3" fillId="0" borderId="0" xfId="73" applyNumberFormat="1" applyFont="1" applyFill="1" applyAlignment="1">
      <alignment vertical="center"/>
      <protection/>
    </xf>
    <xf numFmtId="0" fontId="22" fillId="0" borderId="10" xfId="75" applyNumberFormat="1" applyFont="1" applyBorder="1" applyAlignment="1">
      <alignment horizontal="center" vertical="center"/>
      <protection/>
    </xf>
    <xf numFmtId="0" fontId="22" fillId="0" borderId="0" xfId="75" applyFont="1" applyAlignment="1">
      <alignment vertical="center"/>
      <protection/>
    </xf>
    <xf numFmtId="1" fontId="22" fillId="0" borderId="0" xfId="75" applyNumberFormat="1" applyFont="1" applyFill="1" applyAlignment="1">
      <alignment vertical="center"/>
      <protection/>
    </xf>
    <xf numFmtId="1" fontId="22" fillId="0" borderId="0" xfId="73" applyNumberFormat="1" applyFont="1" applyFill="1" applyAlignment="1">
      <alignment vertical="center"/>
      <protection/>
    </xf>
    <xf numFmtId="4" fontId="3" fillId="7" borderId="10" xfId="75" applyNumberFormat="1" applyFont="1" applyFill="1" applyBorder="1" applyAlignment="1">
      <alignment horizontal="center" vertical="center"/>
      <protection/>
    </xf>
    <xf numFmtId="4" fontId="3" fillId="0" borderId="10" xfId="75" applyNumberFormat="1" applyFont="1" applyBorder="1" applyAlignment="1">
      <alignment horizontal="center" vertical="center"/>
      <protection/>
    </xf>
    <xf numFmtId="0" fontId="21" fillId="0" borderId="0" xfId="77" applyFont="1" applyFill="1" applyBorder="1" applyAlignment="1">
      <alignment horizontal="center" vertical="center"/>
      <protection/>
    </xf>
    <xf numFmtId="165" fontId="3" fillId="0" borderId="10" xfId="75" applyNumberFormat="1" applyFont="1" applyFill="1" applyBorder="1" applyAlignment="1">
      <alignment horizontal="center" vertical="center" wrapText="1"/>
      <protection/>
    </xf>
    <xf numFmtId="0" fontId="3" fillId="0" borderId="10" xfId="75" applyFont="1" applyBorder="1" applyAlignment="1">
      <alignment vertical="center"/>
      <protection/>
    </xf>
    <xf numFmtId="0" fontId="3" fillId="0" borderId="13" xfId="75" applyNumberFormat="1" applyFont="1" applyBorder="1" applyAlignment="1">
      <alignment horizontal="center" vertical="center"/>
      <protection/>
    </xf>
    <xf numFmtId="0" fontId="3" fillId="0" borderId="11" xfId="75" applyNumberFormat="1" applyFont="1" applyBorder="1" applyAlignment="1">
      <alignment horizontal="center" vertical="center"/>
      <protection/>
    </xf>
    <xf numFmtId="4" fontId="3" fillId="0" borderId="11" xfId="73" applyNumberFormat="1" applyFont="1" applyFill="1" applyBorder="1" applyAlignment="1">
      <alignment horizontal="center" vertical="center" wrapText="1"/>
      <protection/>
    </xf>
    <xf numFmtId="174" fontId="3" fillId="0" borderId="0" xfId="75" applyNumberFormat="1" applyFont="1" applyAlignment="1">
      <alignment horizontal="right" vertical="center"/>
      <protection/>
    </xf>
    <xf numFmtId="0" fontId="21" fillId="24" borderId="10" xfId="74" applyFont="1" applyFill="1" applyBorder="1" applyAlignment="1">
      <alignment horizontal="left" vertical="center" wrapText="1"/>
      <protection/>
    </xf>
    <xf numFmtId="0" fontId="3" fillId="25" borderId="0" xfId="75" applyFont="1" applyFill="1" applyAlignment="1">
      <alignment horizontal="right" vertical="center"/>
      <protection/>
    </xf>
    <xf numFmtId="0" fontId="21" fillId="25" borderId="0" xfId="79" applyFont="1" applyFill="1" applyAlignment="1">
      <alignment horizontal="right" vertical="center"/>
      <protection/>
    </xf>
    <xf numFmtId="0" fontId="22" fillId="25" borderId="10" xfId="75" applyFont="1" applyFill="1" applyBorder="1" applyAlignment="1">
      <alignment horizontal="center" vertical="center" wrapText="1"/>
      <protection/>
    </xf>
    <xf numFmtId="167" fontId="23" fillId="25" borderId="0" xfId="75" applyNumberFormat="1" applyFont="1" applyFill="1" applyAlignment="1">
      <alignment horizontal="right" vertical="center"/>
      <protection/>
    </xf>
    <xf numFmtId="0" fontId="3" fillId="25" borderId="0" xfId="75" applyNumberFormat="1" applyFont="1" applyFill="1" applyAlignment="1">
      <alignment horizontal="center" vertical="center"/>
      <protection/>
    </xf>
    <xf numFmtId="167" fontId="3" fillId="25" borderId="0" xfId="75" applyNumberFormat="1" applyFont="1" applyFill="1" applyAlignment="1">
      <alignment horizontal="right" vertical="center"/>
      <protection/>
    </xf>
    <xf numFmtId="0" fontId="22" fillId="0" borderId="0" xfId="75" applyNumberFormat="1" applyFont="1" applyFill="1" applyAlignment="1">
      <alignment horizontal="center" vertical="center" wrapText="1"/>
      <protection/>
    </xf>
    <xf numFmtId="0" fontId="22" fillId="0" borderId="0" xfId="75" applyFont="1" applyFill="1" applyAlignment="1">
      <alignment horizontal="right" vertical="center" wrapText="1"/>
      <protection/>
    </xf>
    <xf numFmtId="0" fontId="22" fillId="25" borderId="0" xfId="75" applyFont="1" applyFill="1" applyAlignment="1">
      <alignment horizontal="right" vertical="center" wrapText="1"/>
      <protection/>
    </xf>
    <xf numFmtId="0" fontId="22" fillId="0" borderId="0" xfId="75" applyFont="1" applyFill="1" applyAlignment="1">
      <alignment horizontal="center" vertical="center" wrapText="1"/>
      <protection/>
    </xf>
    <xf numFmtId="0" fontId="22" fillId="0" borderId="0" xfId="75" applyFont="1" applyFill="1" applyAlignment="1">
      <alignment horizontal="left" vertical="center" wrapText="1"/>
      <protection/>
    </xf>
    <xf numFmtId="0" fontId="21" fillId="0" borderId="10" xfId="74" applyFont="1" applyFill="1" applyBorder="1" applyAlignment="1">
      <alignment horizontal="center" vertical="center" wrapText="1"/>
      <protection/>
    </xf>
    <xf numFmtId="166" fontId="3" fillId="0" borderId="10" xfId="72" applyNumberFormat="1" applyFont="1" applyFill="1" applyBorder="1" applyAlignment="1">
      <alignment horizontal="center" vertical="center"/>
      <protection/>
    </xf>
    <xf numFmtId="165" fontId="23" fillId="0" borderId="10" xfId="75" applyNumberFormat="1" applyFont="1" applyBorder="1" applyAlignment="1">
      <alignment horizontal="center" vertical="center"/>
      <protection/>
    </xf>
    <xf numFmtId="165" fontId="3" fillId="25" borderId="10" xfId="75" applyNumberFormat="1" applyFont="1" applyFill="1" applyBorder="1" applyAlignment="1">
      <alignment horizontal="center" vertical="center"/>
      <protection/>
    </xf>
    <xf numFmtId="49" fontId="21" fillId="0" borderId="10" xfId="74" applyNumberFormat="1" applyFont="1" applyFill="1" applyBorder="1" applyAlignment="1">
      <alignment horizontal="center" vertical="center" wrapText="1"/>
      <protection/>
    </xf>
    <xf numFmtId="49" fontId="24" fillId="0" borderId="10" xfId="74" applyNumberFormat="1" applyFont="1" applyFill="1" applyBorder="1" applyAlignment="1">
      <alignment horizontal="center" vertical="center" wrapText="1"/>
      <protection/>
    </xf>
    <xf numFmtId="166" fontId="22" fillId="0" borderId="10" xfId="72" applyNumberFormat="1" applyFont="1" applyFill="1" applyBorder="1" applyAlignment="1">
      <alignment horizontal="center" vertical="center"/>
      <protection/>
    </xf>
    <xf numFmtId="169" fontId="21" fillId="0" borderId="10" xfId="74" applyNumberFormat="1" applyFont="1" applyFill="1" applyBorder="1" applyAlignment="1">
      <alignment horizontal="center" vertical="center" wrapText="1"/>
      <protection/>
    </xf>
    <xf numFmtId="165" fontId="23" fillId="0" borderId="10" xfId="75" applyNumberFormat="1" applyFont="1" applyFill="1" applyBorder="1" applyAlignment="1">
      <alignment horizontal="center" vertical="center"/>
      <protection/>
    </xf>
    <xf numFmtId="10" fontId="3" fillId="0" borderId="10" xfId="75" applyNumberFormat="1" applyFont="1" applyFill="1" applyBorder="1" applyAlignment="1">
      <alignment horizontal="center" vertical="center" wrapText="1"/>
      <protection/>
    </xf>
    <xf numFmtId="4" fontId="3" fillId="0" borderId="11" xfId="75" applyNumberFormat="1" applyFont="1" applyBorder="1" applyAlignment="1">
      <alignment horizontal="center" vertical="center"/>
      <protection/>
    </xf>
    <xf numFmtId="4" fontId="3" fillId="0" borderId="11" xfId="75" applyNumberFormat="1" applyFont="1" applyFill="1" applyBorder="1" applyAlignment="1">
      <alignment horizontal="center" vertical="center"/>
      <protection/>
    </xf>
    <xf numFmtId="0" fontId="24" fillId="0" borderId="10" xfId="74" applyFont="1" applyFill="1" applyBorder="1" applyAlignment="1">
      <alignment horizontal="center" vertical="center" wrapText="1"/>
      <protection/>
    </xf>
    <xf numFmtId="49" fontId="21" fillId="0" borderId="11" xfId="74" applyNumberFormat="1" applyFont="1" applyFill="1" applyBorder="1" applyAlignment="1">
      <alignment horizontal="center" vertical="center" wrapText="1"/>
      <protection/>
    </xf>
    <xf numFmtId="0" fontId="21" fillId="0" borderId="11" xfId="74" applyFont="1" applyFill="1" applyBorder="1" applyAlignment="1">
      <alignment horizontal="left" vertical="center" wrapText="1"/>
      <protection/>
    </xf>
    <xf numFmtId="166" fontId="3" fillId="0" borderId="11" xfId="72" applyNumberFormat="1" applyFont="1" applyFill="1" applyBorder="1" applyAlignment="1">
      <alignment horizontal="center" vertical="center"/>
      <protection/>
    </xf>
    <xf numFmtId="165" fontId="3" fillId="0" borderId="11" xfId="75" applyNumberFormat="1" applyFont="1" applyBorder="1" applyAlignment="1">
      <alignment horizontal="center" vertical="center"/>
      <protection/>
    </xf>
    <xf numFmtId="165" fontId="3" fillId="25" borderId="11" xfId="75" applyNumberFormat="1" applyFont="1" applyFill="1" applyBorder="1" applyAlignment="1">
      <alignment horizontal="center" vertical="center"/>
      <protection/>
    </xf>
    <xf numFmtId="10" fontId="3" fillId="0" borderId="11" xfId="75" applyNumberFormat="1" applyFont="1" applyFill="1" applyBorder="1" applyAlignment="1">
      <alignment horizontal="center" vertical="center" wrapText="1"/>
      <protection/>
    </xf>
    <xf numFmtId="0" fontId="3" fillId="0" borderId="11" xfId="75" applyNumberFormat="1" applyFont="1" applyFill="1" applyBorder="1" applyAlignment="1">
      <alignment horizontal="center" vertical="center" wrapText="1"/>
      <protection/>
    </xf>
    <xf numFmtId="9" fontId="3" fillId="0" borderId="10" xfId="75" applyNumberFormat="1" applyFont="1" applyBorder="1" applyAlignment="1">
      <alignment horizontal="center" vertical="center"/>
      <protection/>
    </xf>
    <xf numFmtId="0" fontId="3" fillId="0" borderId="10" xfId="75" applyNumberFormat="1" applyFont="1" applyBorder="1" applyAlignment="1">
      <alignment horizontal="center" vertical="center" wrapText="1"/>
      <protection/>
    </xf>
    <xf numFmtId="0" fontId="21" fillId="0" borderId="0" xfId="79" applyFont="1" applyAlignment="1">
      <alignment horizontal="left" vertical="center" wrapText="1"/>
      <protection/>
    </xf>
    <xf numFmtId="2" fontId="3" fillId="0" borderId="10" xfId="75" applyNumberFormat="1" applyFont="1" applyBorder="1" applyAlignment="1">
      <alignment horizontal="right" vertical="center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165" fontId="3" fillId="0" borderId="13" xfId="75" applyNumberFormat="1" applyFont="1" applyFill="1" applyBorder="1" applyAlignment="1">
      <alignment horizontal="center" vertical="center"/>
      <protection/>
    </xf>
    <xf numFmtId="165" fontId="3" fillId="7" borderId="14" xfId="75" applyNumberFormat="1" applyFont="1" applyFill="1" applyBorder="1" applyAlignment="1">
      <alignment horizontal="center" vertical="center"/>
      <protection/>
    </xf>
    <xf numFmtId="165" fontId="3" fillId="7" borderId="11" xfId="75" applyNumberFormat="1" applyFont="1" applyFill="1" applyBorder="1" applyAlignment="1">
      <alignment horizontal="center" vertical="center"/>
      <protection/>
    </xf>
    <xf numFmtId="0" fontId="3" fillId="26" borderId="0" xfId="75" applyFont="1" applyFill="1" applyAlignment="1">
      <alignment horizontal="right" vertical="center"/>
      <protection/>
    </xf>
    <xf numFmtId="4" fontId="3" fillId="26" borderId="0" xfId="75" applyNumberFormat="1" applyFont="1" applyFill="1" applyBorder="1" applyAlignment="1">
      <alignment horizontal="center" vertical="center"/>
      <protection/>
    </xf>
    <xf numFmtId="1" fontId="3" fillId="27" borderId="0" xfId="75" applyNumberFormat="1" applyFont="1" applyFill="1" applyAlignment="1">
      <alignment horizontal="right" vertical="center"/>
      <protection/>
    </xf>
    <xf numFmtId="0" fontId="22" fillId="7" borderId="0" xfId="75" applyFont="1" applyFill="1" applyAlignment="1">
      <alignment vertical="center"/>
      <protection/>
    </xf>
    <xf numFmtId="0" fontId="3" fillId="0" borderId="0" xfId="75" applyFont="1" applyFill="1" applyAlignment="1">
      <alignment horizontal="right" vertical="center"/>
      <protection/>
    </xf>
    <xf numFmtId="1" fontId="3" fillId="0" borderId="0" xfId="75" applyNumberFormat="1" applyFont="1" applyFill="1">
      <alignment/>
      <protection/>
    </xf>
    <xf numFmtId="0" fontId="21" fillId="0" borderId="0" xfId="79" applyNumberFormat="1" applyFont="1" applyFill="1" applyAlignment="1">
      <alignment horizontal="left" vertical="center" wrapText="1"/>
      <protection/>
    </xf>
    <xf numFmtId="0" fontId="21" fillId="0" borderId="0" xfId="79" applyNumberFormat="1" applyFont="1" applyFill="1" applyAlignment="1">
      <alignment horizontal="center" vertical="center"/>
      <protection/>
    </xf>
    <xf numFmtId="0" fontId="21" fillId="0" borderId="0" xfId="79" applyFont="1" applyFill="1" applyAlignment="1">
      <alignment horizontal="right" vertical="center"/>
      <protection/>
    </xf>
    <xf numFmtId="0" fontId="22" fillId="0" borderId="10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textRotation="90" wrapText="1"/>
      <protection/>
    </xf>
    <xf numFmtId="0" fontId="22" fillId="0" borderId="0" xfId="75" applyFont="1" applyFill="1" applyAlignment="1">
      <alignment horizontal="right" vertical="center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0" fontId="22" fillId="0" borderId="0" xfId="75" applyFont="1" applyFill="1" applyAlignment="1">
      <alignment horizontal="right" vertical="center"/>
      <protection/>
    </xf>
    <xf numFmtId="0" fontId="3" fillId="0" borderId="11" xfId="75" applyFont="1" applyBorder="1" applyAlignment="1">
      <alignment horizontal="center" vertical="center"/>
      <protection/>
    </xf>
    <xf numFmtId="167" fontId="3" fillId="0" borderId="10" xfId="75" applyNumberFormat="1" applyFont="1" applyFill="1" applyBorder="1" applyAlignment="1">
      <alignment horizontal="center" vertical="center"/>
      <protection/>
    </xf>
    <xf numFmtId="167" fontId="3" fillId="7" borderId="10" xfId="75" applyNumberFormat="1" applyFont="1" applyFill="1" applyBorder="1" applyAlignment="1">
      <alignment horizontal="center" vertical="center"/>
      <protection/>
    </xf>
    <xf numFmtId="165" fontId="3" fillId="0" borderId="13" xfId="75" applyNumberFormat="1" applyFont="1" applyBorder="1" applyAlignment="1">
      <alignment horizontal="center" vertical="center"/>
      <protection/>
    </xf>
    <xf numFmtId="169" fontId="24" fillId="0" borderId="10" xfId="74" applyNumberFormat="1" applyFont="1" applyFill="1" applyBorder="1" applyAlignment="1">
      <alignment horizontal="center" vertical="center" wrapText="1"/>
      <protection/>
    </xf>
    <xf numFmtId="0" fontId="21" fillId="0" borderId="10" xfId="77" applyNumberFormat="1" applyFont="1" applyFill="1" applyBorder="1" applyAlignment="1">
      <alignment horizontal="center" vertical="center"/>
      <protection/>
    </xf>
    <xf numFmtId="0" fontId="21" fillId="0" borderId="10" xfId="77" applyNumberFormat="1" applyFont="1" applyFill="1" applyBorder="1" applyAlignment="1">
      <alignment horizontal="center" vertical="center" wrapText="1"/>
      <protection/>
    </xf>
    <xf numFmtId="1" fontId="21" fillId="0" borderId="10" xfId="77" applyNumberFormat="1" applyFont="1" applyFill="1" applyBorder="1" applyAlignment="1">
      <alignment horizontal="center" vertical="center"/>
      <protection/>
    </xf>
    <xf numFmtId="0" fontId="21" fillId="0" borderId="11" xfId="77" applyNumberFormat="1" applyFont="1" applyFill="1" applyBorder="1" applyAlignment="1">
      <alignment horizontal="center" vertical="center"/>
      <protection/>
    </xf>
    <xf numFmtId="0" fontId="21" fillId="0" borderId="0" xfId="51" applyFont="1" applyFill="1">
      <alignment/>
      <protection/>
    </xf>
    <xf numFmtId="1" fontId="21" fillId="0" borderId="0" xfId="76" applyNumberFormat="1" applyFont="1" applyFill="1" applyBorder="1" applyAlignment="1">
      <alignment horizontal="right" vertical="center"/>
      <protection/>
    </xf>
    <xf numFmtId="16" fontId="24" fillId="0" borderId="10" xfId="74" applyNumberFormat="1" applyFont="1" applyFill="1" applyBorder="1" applyAlignment="1">
      <alignment horizontal="center" vertical="center" wrapText="1"/>
      <protection/>
    </xf>
    <xf numFmtId="0" fontId="21" fillId="0" borderId="10" xfId="74" applyNumberFormat="1" applyFont="1" applyFill="1" applyBorder="1" applyAlignment="1">
      <alignment horizontal="center" vertical="center" wrapText="1"/>
      <protection/>
    </xf>
    <xf numFmtId="0" fontId="21" fillId="25" borderId="10" xfId="74" applyFont="1" applyFill="1" applyBorder="1" applyAlignment="1">
      <alignment horizontal="left" vertical="center" wrapText="1"/>
      <protection/>
    </xf>
    <xf numFmtId="0" fontId="24" fillId="25" borderId="10" xfId="74" applyFont="1" applyFill="1" applyBorder="1" applyAlignment="1">
      <alignment horizontal="left" vertical="center" wrapText="1"/>
      <protection/>
    </xf>
    <xf numFmtId="1" fontId="3" fillId="0" borderId="0" xfId="75" applyNumberFormat="1" applyFont="1" applyFill="1" applyAlignment="1">
      <alignment horizontal="right" vertical="center"/>
      <protection/>
    </xf>
    <xf numFmtId="0" fontId="3" fillId="0" borderId="0" xfId="75" applyFont="1" applyFill="1">
      <alignment/>
      <protection/>
    </xf>
    <xf numFmtId="4" fontId="3" fillId="0" borderId="10" xfId="75" applyNumberFormat="1" applyFont="1" applyFill="1" applyBorder="1" applyAlignment="1">
      <alignment horizontal="center" vertical="center" wrapText="1"/>
      <protection/>
    </xf>
    <xf numFmtId="4" fontId="3" fillId="0" borderId="12" xfId="75" applyNumberFormat="1" applyFont="1" applyFill="1" applyBorder="1" applyAlignment="1">
      <alignment horizontal="center" vertical="center" wrapText="1"/>
      <protection/>
    </xf>
    <xf numFmtId="1" fontId="21" fillId="7" borderId="10" xfId="7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0" xfId="75" applyNumberFormat="1" applyFont="1" applyAlignment="1">
      <alignment horizontal="center" vertical="center"/>
      <protection/>
    </xf>
    <xf numFmtId="16" fontId="21" fillId="0" borderId="10" xfId="74" applyNumberFormat="1" applyFont="1" applyFill="1" applyBorder="1" applyAlignment="1">
      <alignment horizontal="center" vertical="center" wrapText="1"/>
      <protection/>
    </xf>
    <xf numFmtId="0" fontId="21" fillId="0" borderId="0" xfId="76" applyNumberFormat="1" applyFont="1" applyFill="1" applyBorder="1" applyAlignment="1">
      <alignment horizontal="right" vertical="center"/>
      <protection/>
    </xf>
    <xf numFmtId="165" fontId="21" fillId="0" borderId="0" xfId="76" applyNumberFormat="1" applyFont="1" applyFill="1" applyBorder="1" applyAlignment="1">
      <alignment horizontal="right" vertical="center"/>
      <protection/>
    </xf>
    <xf numFmtId="165" fontId="3" fillId="7" borderId="13" xfId="75" applyNumberFormat="1" applyFont="1" applyFill="1" applyBorder="1" applyAlignment="1">
      <alignment horizontal="center" vertical="center"/>
      <protection/>
    </xf>
    <xf numFmtId="0" fontId="21" fillId="0" borderId="0" xfId="51" applyFont="1" applyFill="1" applyAlignment="1">
      <alignment horizontal="center" vertical="center"/>
      <protection/>
    </xf>
    <xf numFmtId="0" fontId="21" fillId="28" borderId="10" xfId="74" applyFont="1" applyFill="1" applyBorder="1" applyAlignment="1">
      <alignment horizontal="left" vertical="center" wrapText="1"/>
      <protection/>
    </xf>
    <xf numFmtId="0" fontId="3" fillId="28" borderId="10" xfId="80" applyFont="1" applyFill="1" applyBorder="1" applyAlignment="1">
      <alignment wrapText="1"/>
      <protection/>
    </xf>
    <xf numFmtId="0" fontId="22" fillId="0" borderId="0" xfId="75" applyFont="1" applyFill="1" applyAlignment="1">
      <alignment horizontal="right" vertical="center" wrapText="1"/>
      <protection/>
    </xf>
    <xf numFmtId="4" fontId="3" fillId="0" borderId="11" xfId="75" applyNumberFormat="1" applyFont="1" applyFill="1" applyBorder="1" applyAlignment="1">
      <alignment horizontal="center" vertical="center"/>
      <protection/>
    </xf>
    <xf numFmtId="0" fontId="21" fillId="0" borderId="0" xfId="79" applyFont="1" applyBorder="1" applyAlignment="1">
      <alignment horizontal="center" vertical="center"/>
      <protection/>
    </xf>
    <xf numFmtId="4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wrapText="1"/>
      <protection/>
    </xf>
    <xf numFmtId="0" fontId="3" fillId="0" borderId="12" xfId="74" applyFont="1" applyFill="1" applyBorder="1" applyAlignment="1">
      <alignment horizontal="left" vertical="center" wrapText="1"/>
      <protection/>
    </xf>
    <xf numFmtId="4" fontId="3" fillId="0" borderId="15" xfId="75" applyNumberFormat="1" applyFont="1" applyFill="1" applyBorder="1" applyAlignment="1">
      <alignment horizontal="center" vertical="center"/>
      <protection/>
    </xf>
    <xf numFmtId="4" fontId="3" fillId="0" borderId="0" xfId="75" applyNumberFormat="1" applyFont="1" applyFill="1" applyBorder="1" applyAlignment="1">
      <alignment horizontal="center" vertical="center"/>
      <protection/>
    </xf>
    <xf numFmtId="4" fontId="3" fillId="0" borderId="12" xfId="75" applyNumberFormat="1" applyFont="1" applyFill="1" applyBorder="1" applyAlignment="1">
      <alignment horizontal="center" vertical="center"/>
      <protection/>
    </xf>
    <xf numFmtId="0" fontId="24" fillId="0" borderId="13" xfId="74" applyFont="1" applyFill="1" applyBorder="1" applyAlignment="1">
      <alignment horizontal="center" vertical="center" wrapText="1"/>
      <protection/>
    </xf>
    <xf numFmtId="0" fontId="24" fillId="0" borderId="16" xfId="74" applyFont="1" applyFill="1" applyBorder="1" applyAlignment="1">
      <alignment horizontal="left" vertical="center" wrapText="1"/>
      <protection/>
    </xf>
    <xf numFmtId="4" fontId="3" fillId="0" borderId="13" xfId="75" applyNumberFormat="1" applyFont="1" applyFill="1" applyBorder="1" applyAlignment="1">
      <alignment horizontal="center" vertical="center"/>
      <protection/>
    </xf>
    <xf numFmtId="4" fontId="3" fillId="0" borderId="17" xfId="75" applyNumberFormat="1" applyFont="1" applyFill="1" applyBorder="1" applyAlignment="1">
      <alignment horizontal="center" vertical="center"/>
      <protection/>
    </xf>
    <xf numFmtId="4" fontId="3" fillId="0" borderId="13" xfId="75" applyNumberFormat="1" applyFont="1" applyFill="1" applyBorder="1" applyAlignment="1">
      <alignment horizontal="center" vertical="center"/>
      <protection/>
    </xf>
    <xf numFmtId="0" fontId="21" fillId="0" borderId="15" xfId="74" applyFont="1" applyFill="1" applyBorder="1" applyAlignment="1">
      <alignment horizontal="left" vertical="center" wrapText="1"/>
      <protection/>
    </xf>
    <xf numFmtId="4" fontId="3" fillId="0" borderId="17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right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65" fontId="3" fillId="0" borderId="10" xfId="75" applyNumberFormat="1" applyFont="1" applyFill="1" applyBorder="1" applyAlignment="1">
      <alignment horizontal="center" vertical="center" wrapText="1"/>
      <protection/>
    </xf>
    <xf numFmtId="4" fontId="3" fillId="0" borderId="10" xfId="75" applyNumberFormat="1" applyFont="1" applyFill="1" applyBorder="1" applyAlignment="1">
      <alignment horizontal="center" vertical="center" wrapText="1"/>
      <protection/>
    </xf>
    <xf numFmtId="0" fontId="24" fillId="0" borderId="13" xfId="74" applyFont="1" applyFill="1" applyBorder="1" applyAlignment="1">
      <alignment horizontal="left" vertical="center" wrapText="1"/>
      <protection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2" xfId="75" applyNumberFormat="1" applyFont="1" applyBorder="1" applyAlignment="1">
      <alignment horizontal="center" vertical="center"/>
      <protection/>
    </xf>
    <xf numFmtId="0" fontId="21" fillId="0" borderId="12" xfId="74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left" vertical="center" wrapText="1"/>
      <protection/>
    </xf>
    <xf numFmtId="165" fontId="3" fillId="0" borderId="17" xfId="75" applyNumberFormat="1" applyFont="1" applyBorder="1" applyAlignment="1">
      <alignment horizontal="center" vertical="center"/>
      <protection/>
    </xf>
    <xf numFmtId="165" fontId="3" fillId="0" borderId="16" xfId="75" applyNumberFormat="1" applyFont="1" applyBorder="1" applyAlignment="1">
      <alignment horizontal="center" vertical="center"/>
      <protection/>
    </xf>
    <xf numFmtId="165" fontId="3" fillId="0" borderId="18" xfId="75" applyNumberFormat="1" applyFont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0" xfId="86" applyFont="1" applyAlignment="1">
      <alignment/>
    </xf>
    <xf numFmtId="165" fontId="3" fillId="25" borderId="10" xfId="75" applyNumberFormat="1" applyFont="1" applyFill="1" applyBorder="1" applyAlignment="1">
      <alignment horizontal="center" vertical="center" wrapText="1"/>
      <protection/>
    </xf>
    <xf numFmtId="171" fontId="3" fillId="0" borderId="10" xfId="75" applyNumberFormat="1" applyFont="1" applyFill="1" applyBorder="1" applyAlignment="1">
      <alignment horizontal="center" vertical="center"/>
      <protection/>
    </xf>
    <xf numFmtId="165" fontId="23" fillId="0" borderId="10" xfId="75" applyNumberFormat="1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left" wrapText="1"/>
      <protection/>
    </xf>
    <xf numFmtId="0" fontId="22" fillId="0" borderId="10" xfId="75" applyFont="1" applyFill="1" applyBorder="1" applyAlignment="1">
      <alignment horizontal="center" vertical="center" wrapText="1"/>
      <protection/>
    </xf>
    <xf numFmtId="0" fontId="22" fillId="0" borderId="10" xfId="75" applyNumberFormat="1" applyFont="1" applyFill="1" applyBorder="1" applyAlignment="1">
      <alignment horizontal="center" vertical="center" wrapText="1"/>
      <protection/>
    </xf>
    <xf numFmtId="9" fontId="22" fillId="0" borderId="10" xfId="75" applyNumberFormat="1" applyFont="1" applyFill="1" applyBorder="1" applyAlignment="1">
      <alignment horizontal="center" vertical="center" wrapText="1"/>
      <protection/>
    </xf>
    <xf numFmtId="0" fontId="22" fillId="0" borderId="0" xfId="73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>
      <alignment horizontal="center" vertical="center" wrapText="1"/>
      <protection/>
    </xf>
    <xf numFmtId="0" fontId="24" fillId="0" borderId="0" xfId="79" applyFont="1" applyBorder="1" applyAlignment="1">
      <alignment horizontal="center" vertical="center"/>
      <protection/>
    </xf>
    <xf numFmtId="0" fontId="28" fillId="0" borderId="0" xfId="79" applyFont="1" applyBorder="1" applyAlignment="1">
      <alignment horizontal="center" vertical="center"/>
      <protection/>
    </xf>
    <xf numFmtId="0" fontId="22" fillId="0" borderId="19" xfId="75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>
      <alignment horizontal="center" vertical="center"/>
      <protection/>
    </xf>
    <xf numFmtId="0" fontId="3" fillId="2" borderId="0" xfId="0" applyNumberFormat="1" applyFont="1" applyFill="1" applyBorder="1" applyAlignment="1">
      <alignment horizontal="left" vertical="top" wrapText="1" indent="2"/>
    </xf>
    <xf numFmtId="0" fontId="22" fillId="0" borderId="10" xfId="75" applyFont="1" applyFill="1" applyBorder="1" applyAlignment="1">
      <alignment horizontal="center" vertical="center"/>
      <protection/>
    </xf>
    <xf numFmtId="0" fontId="22" fillId="0" borderId="10" xfId="75" applyFont="1" applyFill="1" applyBorder="1" applyAlignment="1">
      <alignment horizontal="center" vertical="center" wrapText="1"/>
      <protection/>
    </xf>
    <xf numFmtId="0" fontId="22" fillId="0" borderId="10" xfId="75" applyFont="1" applyFill="1" applyBorder="1" applyAlignment="1">
      <alignment horizontal="center" vertical="center"/>
      <protection/>
    </xf>
    <xf numFmtId="0" fontId="22" fillId="0" borderId="0" xfId="75" applyFont="1" applyFill="1" applyAlignment="1">
      <alignment horizontal="center" vertical="center" wrapText="1"/>
      <protection/>
    </xf>
    <xf numFmtId="0" fontId="22" fillId="0" borderId="0" xfId="75" applyFont="1" applyFill="1" applyAlignment="1">
      <alignment horizontal="left" vertical="center" wrapText="1"/>
      <protection/>
    </xf>
    <xf numFmtId="0" fontId="21" fillId="0" borderId="0" xfId="79" applyFont="1" applyBorder="1" applyAlignment="1">
      <alignment horizontal="left" vertical="center"/>
      <protection/>
    </xf>
    <xf numFmtId="0" fontId="24" fillId="0" borderId="0" xfId="79" applyFont="1" applyFill="1" applyBorder="1" applyAlignment="1">
      <alignment horizontal="center" vertical="center"/>
      <protection/>
    </xf>
    <xf numFmtId="0" fontId="21" fillId="0" borderId="0" xfId="79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/>
      <protection/>
    </xf>
    <xf numFmtId="0" fontId="22" fillId="0" borderId="19" xfId="75" applyFont="1" applyBorder="1" applyAlignment="1">
      <alignment horizontal="center" vertical="center" wrapText="1"/>
      <protection/>
    </xf>
    <xf numFmtId="0" fontId="24" fillId="0" borderId="10" xfId="77" applyNumberFormat="1" applyFont="1" applyFill="1" applyBorder="1" applyAlignment="1">
      <alignment horizontal="center" vertical="center" wrapText="1"/>
      <protection/>
    </xf>
    <xf numFmtId="0" fontId="24" fillId="0" borderId="14" xfId="77" applyNumberFormat="1" applyFont="1" applyFill="1" applyBorder="1" applyAlignment="1">
      <alignment horizontal="center" vertical="center" wrapText="1"/>
      <protection/>
    </xf>
    <xf numFmtId="0" fontId="24" fillId="0" borderId="10" xfId="77" applyFont="1" applyFill="1" applyBorder="1" applyAlignment="1">
      <alignment horizontal="center" vertical="center" wrapText="1"/>
      <protection/>
    </xf>
    <xf numFmtId="0" fontId="24" fillId="0" borderId="10" xfId="77" applyNumberFormat="1" applyFont="1" applyFill="1" applyBorder="1" applyAlignment="1">
      <alignment horizontal="center" vertical="center"/>
      <protection/>
    </xf>
    <xf numFmtId="0" fontId="24" fillId="0" borderId="10" xfId="77" applyFont="1" applyFill="1" applyBorder="1" applyAlignment="1">
      <alignment horizontal="center" vertical="center"/>
      <protection/>
    </xf>
    <xf numFmtId="0" fontId="21" fillId="0" borderId="0" xfId="79" applyNumberFormat="1" applyFont="1" applyBorder="1" applyAlignment="1">
      <alignment horizontal="center" vertical="center"/>
      <protection/>
    </xf>
    <xf numFmtId="0" fontId="22" fillId="0" borderId="19" xfId="81" applyNumberFormat="1" applyFont="1" applyFill="1" applyBorder="1" applyAlignment="1">
      <alignment horizontal="center" vertical="center"/>
      <protection/>
    </xf>
    <xf numFmtId="1" fontId="24" fillId="0" borderId="10" xfId="77" applyNumberFormat="1" applyFont="1" applyFill="1" applyBorder="1" applyAlignment="1">
      <alignment horizontal="center" vertical="center"/>
      <protection/>
    </xf>
    <xf numFmtId="1" fontId="24" fillId="7" borderId="10" xfId="77" applyNumberFormat="1" applyFont="1" applyFill="1" applyBorder="1" applyAlignment="1">
      <alignment horizontal="center" vertical="center"/>
      <protection/>
    </xf>
    <xf numFmtId="1" fontId="24" fillId="0" borderId="14" xfId="77" applyNumberFormat="1" applyFont="1" applyFill="1" applyBorder="1" applyAlignment="1">
      <alignment horizontal="center" vertical="center"/>
      <protection/>
    </xf>
    <xf numFmtId="1" fontId="24" fillId="0" borderId="12" xfId="77" applyNumberFormat="1" applyFont="1" applyFill="1" applyBorder="1" applyAlignment="1">
      <alignment horizontal="center" vertical="center"/>
      <protection/>
    </xf>
    <xf numFmtId="1" fontId="24" fillId="0" borderId="10" xfId="77" applyNumberFormat="1" applyFont="1" applyFill="1" applyBorder="1" applyAlignment="1">
      <alignment horizontal="center" vertical="center" wrapText="1"/>
      <protection/>
    </xf>
    <xf numFmtId="1" fontId="24" fillId="25" borderId="10" xfId="77" applyNumberFormat="1" applyFont="1" applyFill="1" applyBorder="1" applyAlignment="1">
      <alignment horizontal="center" vertical="center"/>
      <protection/>
    </xf>
    <xf numFmtId="1" fontId="24" fillId="25" borderId="10" xfId="77" applyNumberFormat="1" applyFont="1" applyFill="1" applyBorder="1" applyAlignment="1">
      <alignment horizontal="center" vertical="center" wrapText="1"/>
      <protection/>
    </xf>
    <xf numFmtId="0" fontId="28" fillId="0" borderId="0" xfId="79" applyFont="1" applyFill="1" applyBorder="1" applyAlignment="1">
      <alignment horizontal="center" vertical="center"/>
      <protection/>
    </xf>
    <xf numFmtId="0" fontId="21" fillId="0" borderId="0" xfId="79" applyNumberFormat="1" applyFont="1" applyFill="1" applyBorder="1" applyAlignment="1">
      <alignment horizontal="center" vertical="center"/>
      <protection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8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2 2 5" xfId="72"/>
    <cellStyle name="Обычный 22" xfId="73"/>
    <cellStyle name="Обычный 3 2" xfId="74"/>
    <cellStyle name="Обычный 3 3 2" xfId="75"/>
    <cellStyle name="Обычный 4 3" xfId="76"/>
    <cellStyle name="Обычный 5 9" xfId="77"/>
    <cellStyle name="Обычный 7" xfId="78"/>
    <cellStyle name="Обычный 7 2" xfId="79"/>
    <cellStyle name="Обычный_Отчет оп инвест программе" xfId="80"/>
    <cellStyle name="Обычный_Форматы по компаниям_last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view="pageBreakPreview" zoomScale="70" zoomScaleNormal="85" zoomScaleSheetLayoutView="70" zoomScalePageLayoutView="0" workbookViewId="0" topLeftCell="A16">
      <selection activeCell="G20" sqref="G20"/>
    </sheetView>
  </sheetViews>
  <sheetFormatPr defaultColWidth="9.8515625" defaultRowHeight="12.75"/>
  <cols>
    <col min="1" max="1" width="15.00390625" style="1" customWidth="1"/>
    <col min="2" max="2" width="88.421875" style="2" customWidth="1"/>
    <col min="3" max="3" width="20.28125" style="1" customWidth="1"/>
    <col min="4" max="4" width="11.8515625" style="3" customWidth="1"/>
    <col min="5" max="5" width="13.7109375" style="3" customWidth="1"/>
    <col min="6" max="6" width="13.7109375" style="1" customWidth="1"/>
    <col min="7" max="7" width="31.140625" style="4" customWidth="1"/>
    <col min="8" max="8" width="30.00390625" style="4" customWidth="1"/>
    <col min="9" max="9" width="29.00390625" style="4" customWidth="1"/>
    <col min="10" max="10" width="28.8515625" style="4" customWidth="1"/>
    <col min="11" max="11" width="14.57421875" style="4" bestFit="1" customWidth="1"/>
    <col min="12" max="12" width="13.8515625" style="4" customWidth="1"/>
    <col min="13" max="13" width="9.8515625" style="4" bestFit="1" customWidth="1"/>
    <col min="14" max="14" width="9.57421875" style="4" customWidth="1"/>
    <col min="15" max="15" width="7.57421875" style="139" customWidth="1"/>
    <col min="16" max="16" width="8.7109375" style="4" bestFit="1" customWidth="1"/>
    <col min="17" max="17" width="7.57421875" style="4" customWidth="1"/>
    <col min="18" max="18" width="7.28125" style="4" customWidth="1"/>
    <col min="19" max="19" width="13.8515625" style="4" bestFit="1" customWidth="1"/>
    <col min="20" max="20" width="8.57421875" style="4" customWidth="1"/>
    <col min="21" max="21" width="21.28125" style="5" customWidth="1"/>
    <col min="22" max="22" width="17.140625" style="4" customWidth="1"/>
    <col min="23" max="23" width="14.7109375" style="6" customWidth="1"/>
    <col min="24" max="24" width="23.7109375" style="1" customWidth="1"/>
    <col min="25" max="62" width="11.7109375" style="7" customWidth="1"/>
    <col min="63" max="63" width="13.28125" style="7" customWidth="1"/>
    <col min="64" max="64" width="12.57421875" style="7" customWidth="1"/>
    <col min="65" max="65" width="15.57421875" style="7" customWidth="1"/>
    <col min="66" max="66" width="16.57421875" style="7" customWidth="1"/>
    <col min="67" max="67" width="14.28125" style="7" customWidth="1"/>
    <col min="68" max="68" width="12.8515625" style="7" customWidth="1"/>
    <col min="69" max="69" width="19.28125" style="7" customWidth="1"/>
    <col min="70" max="16384" width="9.8515625" style="7" customWidth="1"/>
  </cols>
  <sheetData>
    <row r="1" spans="1:24" ht="15.75">
      <c r="A1" s="218" t="s">
        <v>0</v>
      </c>
      <c r="X1" s="1" t="s">
        <v>1</v>
      </c>
    </row>
    <row r="2" ht="15.75">
      <c r="X2" s="1" t="s">
        <v>2</v>
      </c>
    </row>
    <row r="3" ht="15.75">
      <c r="X3" s="1" t="s">
        <v>3</v>
      </c>
    </row>
    <row r="4" spans="1:24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8"/>
    </row>
    <row r="5" spans="4:24" ht="15.75">
      <c r="D5" s="4"/>
      <c r="E5" s="4"/>
      <c r="F5" s="5"/>
      <c r="W5" s="4"/>
      <c r="X5" s="8"/>
    </row>
    <row r="6" spans="1:24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8"/>
    </row>
    <row r="7" spans="1:24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8"/>
    </row>
    <row r="8" spans="1:24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146"/>
      <c r="Q8" s="146"/>
      <c r="R8" s="146"/>
      <c r="S8" s="146"/>
      <c r="T8" s="146"/>
      <c r="U8" s="148"/>
      <c r="V8" s="146"/>
      <c r="W8" s="146"/>
      <c r="X8" s="8"/>
    </row>
    <row r="9" spans="1:24" ht="15.75">
      <c r="A9" s="260" t="s">
        <v>5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8"/>
    </row>
    <row r="10" spans="1:24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8"/>
    </row>
    <row r="11" spans="1:24" ht="15.75">
      <c r="A11" s="9"/>
      <c r="B11" s="149" t="s">
        <v>223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0"/>
      <c r="P11" s="10"/>
      <c r="Q11" s="10"/>
      <c r="R11" s="10"/>
      <c r="S11" s="10"/>
      <c r="T11" s="10"/>
      <c r="U11" s="11"/>
      <c r="V11" s="10"/>
      <c r="W11" s="10"/>
      <c r="X11" s="8"/>
    </row>
    <row r="12" spans="1:24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8"/>
    </row>
    <row r="13" spans="1:24" ht="15.7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</row>
    <row r="14" ht="15.75">
      <c r="L14" s="12"/>
    </row>
    <row r="15" spans="1:24" ht="15.75">
      <c r="A15" s="13"/>
      <c r="B15" s="14"/>
      <c r="C15" s="15"/>
      <c r="D15" s="16"/>
      <c r="E15" s="16"/>
      <c r="F15" s="15"/>
      <c r="G15" s="17"/>
      <c r="H15" s="17"/>
      <c r="I15" s="17"/>
      <c r="J15" s="17"/>
      <c r="K15" s="17"/>
      <c r="L15" s="17"/>
      <c r="M15" s="17"/>
      <c r="N15" s="17"/>
      <c r="P15" s="17"/>
      <c r="Q15" s="17"/>
      <c r="R15" s="18"/>
      <c r="S15" s="17"/>
      <c r="T15" s="17"/>
      <c r="U15" s="19"/>
      <c r="V15" s="17"/>
      <c r="W15" s="20"/>
      <c r="X15" s="15"/>
    </row>
    <row r="16" spans="1:24" ht="15.75">
      <c r="A16" s="262" t="s">
        <v>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</row>
    <row r="17" spans="1:24" ht="57.75" customHeight="1">
      <c r="A17" s="256" t="s">
        <v>8</v>
      </c>
      <c r="B17" s="256" t="s">
        <v>9</v>
      </c>
      <c r="C17" s="256" t="s">
        <v>10</v>
      </c>
      <c r="D17" s="256" t="s">
        <v>11</v>
      </c>
      <c r="E17" s="256"/>
      <c r="F17" s="256"/>
      <c r="G17" s="255" t="s">
        <v>12</v>
      </c>
      <c r="H17" s="255" t="s">
        <v>13</v>
      </c>
      <c r="I17" s="255" t="s">
        <v>217</v>
      </c>
      <c r="J17" s="255" t="s">
        <v>218</v>
      </c>
      <c r="K17" s="255" t="s">
        <v>14</v>
      </c>
      <c r="L17" s="255"/>
      <c r="M17" s="255"/>
      <c r="N17" s="255"/>
      <c r="O17" s="255"/>
      <c r="P17" s="255"/>
      <c r="Q17" s="255"/>
      <c r="R17" s="255"/>
      <c r="S17" s="255"/>
      <c r="T17" s="255"/>
      <c r="U17" s="255" t="s">
        <v>216</v>
      </c>
      <c r="V17" s="255" t="s">
        <v>15</v>
      </c>
      <c r="W17" s="255"/>
      <c r="X17" s="256" t="s">
        <v>16</v>
      </c>
    </row>
    <row r="18" spans="1:24" ht="63.75" customHeight="1">
      <c r="A18" s="256"/>
      <c r="B18" s="256"/>
      <c r="C18" s="256"/>
      <c r="D18" s="256"/>
      <c r="E18" s="256"/>
      <c r="F18" s="256"/>
      <c r="G18" s="255"/>
      <c r="H18" s="255"/>
      <c r="I18" s="255"/>
      <c r="J18" s="255"/>
      <c r="K18" s="255" t="s">
        <v>17</v>
      </c>
      <c r="L18" s="255"/>
      <c r="M18" s="255" t="s">
        <v>18</v>
      </c>
      <c r="N18" s="255"/>
      <c r="O18" s="255" t="s">
        <v>19</v>
      </c>
      <c r="P18" s="255"/>
      <c r="Q18" s="255" t="s">
        <v>20</v>
      </c>
      <c r="R18" s="255"/>
      <c r="S18" s="255" t="s">
        <v>21</v>
      </c>
      <c r="T18" s="255"/>
      <c r="U18" s="255"/>
      <c r="V18" s="255" t="s">
        <v>22</v>
      </c>
      <c r="W18" s="257" t="s">
        <v>23</v>
      </c>
      <c r="X18" s="256"/>
    </row>
    <row r="19" spans="1:24" ht="162.75" customHeight="1">
      <c r="A19" s="256"/>
      <c r="B19" s="256"/>
      <c r="C19" s="256"/>
      <c r="D19" s="23" t="s">
        <v>24</v>
      </c>
      <c r="E19" s="23" t="s">
        <v>25</v>
      </c>
      <c r="F19" s="23" t="s">
        <v>26</v>
      </c>
      <c r="G19" s="255"/>
      <c r="H19" s="255"/>
      <c r="I19" s="255"/>
      <c r="J19" s="255"/>
      <c r="K19" s="22" t="s">
        <v>27</v>
      </c>
      <c r="L19" s="22" t="s">
        <v>28</v>
      </c>
      <c r="M19" s="22" t="s">
        <v>27</v>
      </c>
      <c r="N19" s="22" t="s">
        <v>28</v>
      </c>
      <c r="O19" s="141" t="s">
        <v>27</v>
      </c>
      <c r="P19" s="22" t="s">
        <v>28</v>
      </c>
      <c r="Q19" s="22" t="s">
        <v>27</v>
      </c>
      <c r="R19" s="22" t="s">
        <v>28</v>
      </c>
      <c r="S19" s="22" t="s">
        <v>27</v>
      </c>
      <c r="T19" s="22" t="s">
        <v>28</v>
      </c>
      <c r="U19" s="255"/>
      <c r="V19" s="255"/>
      <c r="W19" s="257"/>
      <c r="X19" s="256"/>
    </row>
    <row r="20" spans="1:25" ht="15.7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141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  <c r="W20" s="22">
        <v>23</v>
      </c>
      <c r="X20" s="21">
        <v>24</v>
      </c>
      <c r="Y20" s="250">
        <f>P21/O21</f>
        <v>0.09676407324014794</v>
      </c>
    </row>
    <row r="21" spans="1:29" s="26" customFormat="1" ht="15.75">
      <c r="A21" s="150"/>
      <c r="B21" s="108" t="s">
        <v>29</v>
      </c>
      <c r="C21" s="62" t="s">
        <v>55</v>
      </c>
      <c r="D21" s="62" t="s">
        <v>55</v>
      </c>
      <c r="E21" s="132">
        <f>E22+E31+E58</f>
        <v>23.5176242</v>
      </c>
      <c r="F21" s="132" t="s">
        <v>30</v>
      </c>
      <c r="G21" s="132">
        <f>G22+G31+G58</f>
        <v>23.5176242</v>
      </c>
      <c r="H21" s="132">
        <f>K21</f>
        <v>23.5176242</v>
      </c>
      <c r="I21" s="132">
        <f>I22+I31+I58</f>
        <v>0</v>
      </c>
      <c r="J21" s="132">
        <f>H21-I21</f>
        <v>23.5176242</v>
      </c>
      <c r="K21" s="132">
        <f aca="true" t="shared" si="0" ref="K21:V21">K22+K31+K58</f>
        <v>23.5176242</v>
      </c>
      <c r="L21" s="132">
        <f t="shared" si="0"/>
        <v>1.4928926822</v>
      </c>
      <c r="M21" s="132">
        <f t="shared" si="0"/>
        <v>1.00772</v>
      </c>
      <c r="N21" s="132">
        <f t="shared" si="0"/>
        <v>1.008213004</v>
      </c>
      <c r="O21" s="251">
        <f t="shared" si="0"/>
        <v>5.008880486016</v>
      </c>
      <c r="P21" s="132">
        <f t="shared" si="0"/>
        <v>0.4846796782</v>
      </c>
      <c r="Q21" s="132">
        <f t="shared" si="0"/>
        <v>9.921085999999999</v>
      </c>
      <c r="R21" s="132">
        <f t="shared" si="0"/>
        <v>0</v>
      </c>
      <c r="S21" s="132">
        <f t="shared" si="0"/>
        <v>7.579937713984</v>
      </c>
      <c r="T21" s="132">
        <f t="shared" si="0"/>
        <v>0</v>
      </c>
      <c r="U21" s="132">
        <f t="shared" si="0"/>
        <v>0</v>
      </c>
      <c r="V21" s="132">
        <f t="shared" si="0"/>
        <v>-4.524200807815999</v>
      </c>
      <c r="W21" s="159">
        <f>V21/O21</f>
        <v>-0.9032359267598519</v>
      </c>
      <c r="X21" s="89"/>
      <c r="Y21" s="24">
        <f>M21+O21+Q21+S21</f>
        <v>23.5176242</v>
      </c>
      <c r="Z21" s="25">
        <f>S21-T21</f>
        <v>7.579937713984</v>
      </c>
      <c r="AA21" s="25">
        <f>L21-K21</f>
        <v>-22.0247315178</v>
      </c>
      <c r="AB21" s="25">
        <f>R21-Q21</f>
        <v>-9.921085999999999</v>
      </c>
      <c r="AC21" s="26">
        <f>(R21-Q21)/Q21*100</f>
        <v>-100</v>
      </c>
    </row>
    <row r="22" spans="1:25" ht="15.75">
      <c r="A22" s="162" t="s">
        <v>31</v>
      </c>
      <c r="B22" s="108" t="s">
        <v>32</v>
      </c>
      <c r="C22" s="62" t="s">
        <v>55</v>
      </c>
      <c r="D22" s="62" t="s">
        <v>55</v>
      </c>
      <c r="E22" s="132">
        <v>0</v>
      </c>
      <c r="F22" s="64"/>
      <c r="G22" s="132">
        <f aca="true" t="shared" si="1" ref="G22:G30">E22</f>
        <v>0</v>
      </c>
      <c r="H22" s="64">
        <f>H23</f>
        <v>0</v>
      </c>
      <c r="I22" s="64">
        <f>I23</f>
        <v>0</v>
      </c>
      <c r="J22" s="132">
        <f aca="true" t="shared" si="2" ref="J22:J66">H22-I22</f>
        <v>0</v>
      </c>
      <c r="K22" s="64">
        <f aca="true" t="shared" si="3" ref="K22:T22">SUM(K23:K30)</f>
        <v>0</v>
      </c>
      <c r="L22" s="64">
        <f t="shared" si="3"/>
        <v>0</v>
      </c>
      <c r="M22" s="64">
        <f t="shared" si="3"/>
        <v>0</v>
      </c>
      <c r="N22" s="64">
        <f t="shared" si="3"/>
        <v>0</v>
      </c>
      <c r="O22" s="153">
        <f t="shared" si="3"/>
        <v>0</v>
      </c>
      <c r="P22" s="64">
        <f t="shared" si="3"/>
        <v>0</v>
      </c>
      <c r="Q22" s="64">
        <f t="shared" si="3"/>
        <v>0</v>
      </c>
      <c r="R22" s="64">
        <f t="shared" si="3"/>
        <v>0</v>
      </c>
      <c r="S22" s="64">
        <f t="shared" si="3"/>
        <v>0</v>
      </c>
      <c r="T22" s="64">
        <f t="shared" si="3"/>
        <v>0</v>
      </c>
      <c r="U22" s="64">
        <f>U23</f>
        <v>0</v>
      </c>
      <c r="V22" s="64">
        <f>SUM(V23:V30)</f>
        <v>0</v>
      </c>
      <c r="W22" s="159"/>
      <c r="X22" s="89"/>
      <c r="Y22" s="27">
        <f>P21-O21</f>
        <v>-4.524200807816</v>
      </c>
    </row>
    <row r="23" spans="1:25" ht="47.25" hidden="1">
      <c r="A23" s="154" t="s">
        <v>33</v>
      </c>
      <c r="B23" s="105"/>
      <c r="C23" s="151"/>
      <c r="D23" s="62" t="s">
        <v>55</v>
      </c>
      <c r="E23" s="132">
        <f aca="true" t="shared" si="4" ref="E23:E30">C23</f>
        <v>0</v>
      </c>
      <c r="F23" s="62"/>
      <c r="G23" s="132">
        <f t="shared" si="1"/>
        <v>0</v>
      </c>
      <c r="H23" s="64">
        <f aca="true" t="shared" si="5" ref="H23:H30">G23</f>
        <v>0</v>
      </c>
      <c r="I23" s="64">
        <v>0</v>
      </c>
      <c r="J23" s="132">
        <f t="shared" si="2"/>
        <v>0</v>
      </c>
      <c r="K23" s="64">
        <f aca="true" t="shared" si="6" ref="K23:K30">M23+O23+Q23+S23</f>
        <v>0</v>
      </c>
      <c r="L23" s="62">
        <f aca="true" t="shared" si="7" ref="L23:L30">N23+P23+R23+T23</f>
        <v>0</v>
      </c>
      <c r="M23" s="62">
        <v>0</v>
      </c>
      <c r="N23" s="62">
        <v>0</v>
      </c>
      <c r="O23" s="153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f aca="true" t="shared" si="8" ref="U23:U30">J23-K23</f>
        <v>0</v>
      </c>
      <c r="V23" s="62">
        <f aca="true" t="shared" si="9" ref="V23:V30">T23-S23</f>
        <v>0</v>
      </c>
      <c r="W23" s="159"/>
      <c r="X23" s="89" t="s">
        <v>34</v>
      </c>
      <c r="Y23" s="27">
        <f>S21-T21</f>
        <v>7.579937713984</v>
      </c>
    </row>
    <row r="24" spans="1:24" ht="47.25" hidden="1">
      <c r="A24" s="154" t="s">
        <v>35</v>
      </c>
      <c r="B24" s="105"/>
      <c r="C24" s="151"/>
      <c r="D24" s="62" t="s">
        <v>55</v>
      </c>
      <c r="E24" s="132">
        <f t="shared" si="4"/>
        <v>0</v>
      </c>
      <c r="F24" s="62"/>
      <c r="G24" s="132">
        <f t="shared" si="1"/>
        <v>0</v>
      </c>
      <c r="H24" s="64">
        <f t="shared" si="5"/>
        <v>0</v>
      </c>
      <c r="I24" s="64">
        <v>1</v>
      </c>
      <c r="J24" s="132">
        <f t="shared" si="2"/>
        <v>-1</v>
      </c>
      <c r="K24" s="64">
        <f t="shared" si="6"/>
        <v>0</v>
      </c>
      <c r="L24" s="62">
        <f t="shared" si="7"/>
        <v>0</v>
      </c>
      <c r="M24" s="62">
        <v>0</v>
      </c>
      <c r="N24" s="62">
        <v>0</v>
      </c>
      <c r="O24" s="153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f t="shared" si="8"/>
        <v>-1</v>
      </c>
      <c r="V24" s="62">
        <f t="shared" si="9"/>
        <v>0</v>
      </c>
      <c r="W24" s="159"/>
      <c r="X24" s="89" t="s">
        <v>34</v>
      </c>
    </row>
    <row r="25" spans="1:24" ht="47.25" hidden="1">
      <c r="A25" s="154" t="s">
        <v>36</v>
      </c>
      <c r="B25" s="105"/>
      <c r="C25" s="151"/>
      <c r="D25" s="62" t="s">
        <v>55</v>
      </c>
      <c r="E25" s="132">
        <f t="shared" si="4"/>
        <v>0</v>
      </c>
      <c r="F25" s="62"/>
      <c r="G25" s="132">
        <f t="shared" si="1"/>
        <v>0</v>
      </c>
      <c r="H25" s="64">
        <f t="shared" si="5"/>
        <v>0</v>
      </c>
      <c r="I25" s="64">
        <v>2</v>
      </c>
      <c r="J25" s="132">
        <f t="shared" si="2"/>
        <v>-2</v>
      </c>
      <c r="K25" s="64">
        <f t="shared" si="6"/>
        <v>0</v>
      </c>
      <c r="L25" s="62">
        <f t="shared" si="7"/>
        <v>0</v>
      </c>
      <c r="M25" s="62">
        <v>0</v>
      </c>
      <c r="N25" s="62">
        <v>0</v>
      </c>
      <c r="O25" s="153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f t="shared" si="8"/>
        <v>-2</v>
      </c>
      <c r="V25" s="62">
        <f t="shared" si="9"/>
        <v>0</v>
      </c>
      <c r="W25" s="159"/>
      <c r="X25" s="89" t="s">
        <v>34</v>
      </c>
    </row>
    <row r="26" spans="1:24" ht="47.25" hidden="1">
      <c r="A26" s="154" t="s">
        <v>38</v>
      </c>
      <c r="B26" s="105"/>
      <c r="C26" s="151"/>
      <c r="D26" s="62" t="s">
        <v>55</v>
      </c>
      <c r="E26" s="132">
        <f t="shared" si="4"/>
        <v>0</v>
      </c>
      <c r="F26" s="62"/>
      <c r="G26" s="132">
        <f t="shared" si="1"/>
        <v>0</v>
      </c>
      <c r="H26" s="64">
        <f t="shared" si="5"/>
        <v>0</v>
      </c>
      <c r="I26" s="64">
        <v>3</v>
      </c>
      <c r="J26" s="132">
        <f t="shared" si="2"/>
        <v>-3</v>
      </c>
      <c r="K26" s="64">
        <f t="shared" si="6"/>
        <v>0</v>
      </c>
      <c r="L26" s="62">
        <f t="shared" si="7"/>
        <v>0</v>
      </c>
      <c r="M26" s="62">
        <v>0</v>
      </c>
      <c r="N26" s="62">
        <v>0</v>
      </c>
      <c r="O26" s="153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f t="shared" si="8"/>
        <v>-3</v>
      </c>
      <c r="V26" s="62">
        <f t="shared" si="9"/>
        <v>0</v>
      </c>
      <c r="W26" s="159"/>
      <c r="X26" s="89" t="s">
        <v>34</v>
      </c>
    </row>
    <row r="27" spans="1:24" ht="47.25" hidden="1">
      <c r="A27" s="154" t="s">
        <v>39</v>
      </c>
      <c r="B27" s="105"/>
      <c r="C27" s="151"/>
      <c r="D27" s="62" t="s">
        <v>55</v>
      </c>
      <c r="E27" s="132">
        <f t="shared" si="4"/>
        <v>0</v>
      </c>
      <c r="F27" s="62"/>
      <c r="G27" s="132">
        <f t="shared" si="1"/>
        <v>0</v>
      </c>
      <c r="H27" s="64">
        <f t="shared" si="5"/>
        <v>0</v>
      </c>
      <c r="I27" s="64">
        <v>0</v>
      </c>
      <c r="J27" s="132">
        <f t="shared" si="2"/>
        <v>0</v>
      </c>
      <c r="K27" s="64">
        <f t="shared" si="6"/>
        <v>0</v>
      </c>
      <c r="L27" s="62">
        <f t="shared" si="7"/>
        <v>0</v>
      </c>
      <c r="M27" s="62">
        <v>0</v>
      </c>
      <c r="N27" s="62">
        <v>0</v>
      </c>
      <c r="O27" s="153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f t="shared" si="8"/>
        <v>0</v>
      </c>
      <c r="V27" s="62">
        <f t="shared" si="9"/>
        <v>0</v>
      </c>
      <c r="W27" s="159"/>
      <c r="X27" s="89" t="s">
        <v>34</v>
      </c>
    </row>
    <row r="28" spans="1:24" ht="49.5" customHeight="1" hidden="1">
      <c r="A28" s="154" t="s">
        <v>40</v>
      </c>
      <c r="B28" s="254"/>
      <c r="C28" s="254"/>
      <c r="D28" s="62" t="s">
        <v>55</v>
      </c>
      <c r="E28" s="132">
        <f t="shared" si="4"/>
        <v>0</v>
      </c>
      <c r="F28" s="62"/>
      <c r="G28" s="132">
        <f t="shared" si="1"/>
        <v>0</v>
      </c>
      <c r="H28" s="64">
        <f t="shared" si="5"/>
        <v>0</v>
      </c>
      <c r="I28" s="64">
        <v>0</v>
      </c>
      <c r="J28" s="132">
        <f t="shared" si="2"/>
        <v>0</v>
      </c>
      <c r="K28" s="64">
        <f t="shared" si="6"/>
        <v>0</v>
      </c>
      <c r="L28" s="62">
        <f t="shared" si="7"/>
        <v>0</v>
      </c>
      <c r="M28" s="62">
        <v>0</v>
      </c>
      <c r="N28" s="62">
        <v>0</v>
      </c>
      <c r="O28" s="153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f t="shared" si="8"/>
        <v>0</v>
      </c>
      <c r="V28" s="62">
        <f t="shared" si="9"/>
        <v>0</v>
      </c>
      <c r="W28" s="159"/>
      <c r="X28" s="89" t="s">
        <v>34</v>
      </c>
    </row>
    <row r="29" spans="1:24" ht="49.5" customHeight="1" hidden="1">
      <c r="A29" s="154" t="s">
        <v>41</v>
      </c>
      <c r="B29" s="254"/>
      <c r="C29" s="254"/>
      <c r="D29" s="62" t="s">
        <v>55</v>
      </c>
      <c r="E29" s="132">
        <f t="shared" si="4"/>
        <v>0</v>
      </c>
      <c r="F29" s="62"/>
      <c r="G29" s="132">
        <f t="shared" si="1"/>
        <v>0</v>
      </c>
      <c r="H29" s="64">
        <f t="shared" si="5"/>
        <v>0</v>
      </c>
      <c r="I29" s="64">
        <v>0</v>
      </c>
      <c r="J29" s="132">
        <f t="shared" si="2"/>
        <v>0</v>
      </c>
      <c r="K29" s="64">
        <f t="shared" si="6"/>
        <v>0</v>
      </c>
      <c r="L29" s="62">
        <f t="shared" si="7"/>
        <v>0</v>
      </c>
      <c r="M29" s="62">
        <v>0</v>
      </c>
      <c r="N29" s="62">
        <v>0</v>
      </c>
      <c r="O29" s="153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f t="shared" si="8"/>
        <v>0</v>
      </c>
      <c r="V29" s="62">
        <f t="shared" si="9"/>
        <v>0</v>
      </c>
      <c r="W29" s="159"/>
      <c r="X29" s="89" t="s">
        <v>34</v>
      </c>
    </row>
    <row r="30" spans="1:24" ht="38.25" customHeight="1" hidden="1">
      <c r="A30" s="154" t="s">
        <v>42</v>
      </c>
      <c r="B30" s="254"/>
      <c r="C30" s="254"/>
      <c r="D30" s="62" t="s">
        <v>55</v>
      </c>
      <c r="E30" s="132">
        <f t="shared" si="4"/>
        <v>0</v>
      </c>
      <c r="F30" s="62"/>
      <c r="G30" s="132">
        <f t="shared" si="1"/>
        <v>0</v>
      </c>
      <c r="H30" s="64">
        <f t="shared" si="5"/>
        <v>0</v>
      </c>
      <c r="I30" s="64">
        <v>0</v>
      </c>
      <c r="J30" s="132">
        <f t="shared" si="2"/>
        <v>0</v>
      </c>
      <c r="K30" s="64">
        <f t="shared" si="6"/>
        <v>0</v>
      </c>
      <c r="L30" s="62">
        <f t="shared" si="7"/>
        <v>0</v>
      </c>
      <c r="M30" s="62">
        <v>0</v>
      </c>
      <c r="N30" s="62">
        <v>0</v>
      </c>
      <c r="O30" s="153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f t="shared" si="8"/>
        <v>0</v>
      </c>
      <c r="V30" s="62">
        <f t="shared" si="9"/>
        <v>0</v>
      </c>
      <c r="W30" s="159"/>
      <c r="X30" s="89"/>
    </row>
    <row r="31" spans="1:25" s="29" customFormat="1" ht="15.75">
      <c r="A31" s="155" t="s">
        <v>43</v>
      </c>
      <c r="B31" s="108" t="s">
        <v>44</v>
      </c>
      <c r="C31" s="62" t="s">
        <v>55</v>
      </c>
      <c r="D31" s="62" t="s">
        <v>55</v>
      </c>
      <c r="E31" s="132">
        <f>E32+E40+E34+E46</f>
        <v>13.872179086015999</v>
      </c>
      <c r="F31" s="132"/>
      <c r="G31" s="132">
        <f>G32+G40+G34+G46</f>
        <v>13.872179086015999</v>
      </c>
      <c r="H31" s="132">
        <f>H32+H40+H34+H46</f>
        <v>13.872179086015999</v>
      </c>
      <c r="I31" s="132">
        <f>I32+I40+I34+I46</f>
        <v>0</v>
      </c>
      <c r="J31" s="132">
        <f t="shared" si="2"/>
        <v>13.872179086015999</v>
      </c>
      <c r="K31" s="132">
        <f aca="true" t="shared" si="10" ref="K31:V31">K32+K40+K34+K46</f>
        <v>13.872179086015999</v>
      </c>
      <c r="L31" s="132">
        <f t="shared" si="10"/>
        <v>0.4846796782</v>
      </c>
      <c r="M31" s="132">
        <f t="shared" si="10"/>
        <v>0</v>
      </c>
      <c r="N31" s="132">
        <f t="shared" si="10"/>
        <v>0</v>
      </c>
      <c r="O31" s="251">
        <f t="shared" si="10"/>
        <v>5.008880486016</v>
      </c>
      <c r="P31" s="132">
        <f t="shared" si="10"/>
        <v>0.4846796782</v>
      </c>
      <c r="Q31" s="132">
        <f t="shared" si="10"/>
        <v>6.022366</v>
      </c>
      <c r="R31" s="132">
        <f t="shared" si="10"/>
        <v>0</v>
      </c>
      <c r="S31" s="132">
        <f t="shared" si="10"/>
        <v>2.8409325999999995</v>
      </c>
      <c r="T31" s="132">
        <f t="shared" si="10"/>
        <v>0</v>
      </c>
      <c r="U31" s="132">
        <f t="shared" si="10"/>
        <v>0</v>
      </c>
      <c r="V31" s="132">
        <f t="shared" si="10"/>
        <v>-4.524200807815999</v>
      </c>
      <c r="W31" s="159">
        <f>V31/O31</f>
        <v>-0.9032359267598519</v>
      </c>
      <c r="X31" s="89"/>
      <c r="Y31" s="28">
        <f>(P31-O31)/O31</f>
        <v>-0.9032359267598521</v>
      </c>
    </row>
    <row r="32" spans="1:25" s="29" customFormat="1" ht="15.75">
      <c r="A32" s="155" t="s">
        <v>45</v>
      </c>
      <c r="B32" s="108" t="s">
        <v>46</v>
      </c>
      <c r="C32" s="62" t="s">
        <v>55</v>
      </c>
      <c r="D32" s="62" t="s">
        <v>55</v>
      </c>
      <c r="E32" s="132">
        <f>E33</f>
        <v>12.8741186</v>
      </c>
      <c r="F32" s="132"/>
      <c r="G32" s="132">
        <f>G33</f>
        <v>12.8741186</v>
      </c>
      <c r="H32" s="132">
        <f>H33</f>
        <v>12.8741186</v>
      </c>
      <c r="I32" s="132">
        <f>I33</f>
        <v>0</v>
      </c>
      <c r="J32" s="132">
        <f t="shared" si="2"/>
        <v>12.8741186</v>
      </c>
      <c r="K32" s="132">
        <f>K33</f>
        <v>12.8741186</v>
      </c>
      <c r="L32" s="132">
        <f>L33</f>
        <v>0.021861352599999998</v>
      </c>
      <c r="M32" s="132">
        <f aca="true" t="shared" si="11" ref="M32:T32">M33</f>
        <v>0</v>
      </c>
      <c r="N32" s="132">
        <f t="shared" si="11"/>
        <v>0</v>
      </c>
      <c r="O32" s="132">
        <f t="shared" si="11"/>
        <v>4.24918</v>
      </c>
      <c r="P32" s="132">
        <f t="shared" si="11"/>
        <v>0.021861352599999998</v>
      </c>
      <c r="Q32" s="132">
        <f t="shared" si="11"/>
        <v>5.903186</v>
      </c>
      <c r="R32" s="132">
        <f t="shared" si="11"/>
        <v>0</v>
      </c>
      <c r="S32" s="132">
        <f t="shared" si="11"/>
        <v>2.7217525999999994</v>
      </c>
      <c r="T32" s="132">
        <f t="shared" si="11"/>
        <v>0</v>
      </c>
      <c r="U32" s="132">
        <f>U33</f>
        <v>0</v>
      </c>
      <c r="V32" s="132">
        <f>V33</f>
        <v>-4.2273186474</v>
      </c>
      <c r="W32" s="159"/>
      <c r="X32" s="89"/>
      <c r="Y32" s="30">
        <f>S31-T31</f>
        <v>2.8409325999999995</v>
      </c>
    </row>
    <row r="33" spans="1:24" ht="51" customHeight="1">
      <c r="A33" s="157" t="s">
        <v>47</v>
      </c>
      <c r="B33" s="105" t="s">
        <v>233</v>
      </c>
      <c r="C33" s="62" t="s">
        <v>55</v>
      </c>
      <c r="D33" s="62" t="s">
        <v>55</v>
      </c>
      <c r="E33" s="132">
        <v>12.8741186</v>
      </c>
      <c r="F33" s="132" t="s">
        <v>30</v>
      </c>
      <c r="G33" s="132">
        <v>12.8741186</v>
      </c>
      <c r="H33" s="64">
        <f>G33</f>
        <v>12.8741186</v>
      </c>
      <c r="I33" s="64">
        <v>0</v>
      </c>
      <c r="J33" s="132">
        <f t="shared" si="2"/>
        <v>12.8741186</v>
      </c>
      <c r="K33" s="64">
        <f>M33+O33+Q33+S33</f>
        <v>12.8741186</v>
      </c>
      <c r="L33" s="62">
        <f>N33+P33+R33+T33</f>
        <v>0.021861352599999998</v>
      </c>
      <c r="M33" s="62">
        <v>0</v>
      </c>
      <c r="N33" s="62">
        <v>0</v>
      </c>
      <c r="O33" s="153">
        <f>3.601*1.18</f>
        <v>4.24918</v>
      </c>
      <c r="P33" s="93">
        <v>0.021861352599999998</v>
      </c>
      <c r="Q33" s="62">
        <f>5.0027*1.18</f>
        <v>5.903186</v>
      </c>
      <c r="R33" s="62">
        <v>0</v>
      </c>
      <c r="S33" s="249">
        <f>10.91027*1.18-Q33-O33</f>
        <v>2.7217525999999994</v>
      </c>
      <c r="T33" s="62">
        <v>0</v>
      </c>
      <c r="U33" s="62">
        <f>J33-K33</f>
        <v>0</v>
      </c>
      <c r="V33" s="62">
        <f>P33-O33</f>
        <v>-4.2273186474</v>
      </c>
      <c r="W33" s="159"/>
      <c r="X33" s="89" t="s">
        <v>220</v>
      </c>
    </row>
    <row r="34" spans="1:24" ht="15.75">
      <c r="A34" s="155" t="s">
        <v>52</v>
      </c>
      <c r="B34" s="108" t="s">
        <v>53</v>
      </c>
      <c r="C34" s="151"/>
      <c r="D34" s="158"/>
      <c r="E34" s="132">
        <f>E35+E36+E37</f>
        <v>0.998060486016</v>
      </c>
      <c r="F34" s="132"/>
      <c r="G34" s="132">
        <f>G35+G36+G37</f>
        <v>0.998060486016</v>
      </c>
      <c r="H34" s="62">
        <f>G34</f>
        <v>0.998060486016</v>
      </c>
      <c r="I34" s="62">
        <v>0</v>
      </c>
      <c r="J34" s="132">
        <f t="shared" si="2"/>
        <v>0.998060486016</v>
      </c>
      <c r="K34" s="62">
        <f>M34+O34+Q34+S34</f>
        <v>0.998060486016</v>
      </c>
      <c r="L34" s="62">
        <f aca="true" t="shared" si="12" ref="L34:L39">N34+P34+R34+T34</f>
        <v>0.2099886228</v>
      </c>
      <c r="M34" s="62">
        <f aca="true" t="shared" si="13" ref="M34:T34">SUM(M35:M37)</f>
        <v>0</v>
      </c>
      <c r="N34" s="62">
        <f t="shared" si="13"/>
        <v>0</v>
      </c>
      <c r="O34" s="153">
        <f t="shared" si="13"/>
        <v>0.7597004860159999</v>
      </c>
      <c r="P34" s="62">
        <f>SUM(P35:P39)</f>
        <v>0.2099886228</v>
      </c>
      <c r="Q34" s="62">
        <f t="shared" si="13"/>
        <v>0.11918000000000001</v>
      </c>
      <c r="R34" s="62">
        <f t="shared" si="13"/>
        <v>0</v>
      </c>
      <c r="S34" s="252">
        <f t="shared" si="13"/>
        <v>0.11917999999999995</v>
      </c>
      <c r="T34" s="62">
        <f t="shared" si="13"/>
        <v>0</v>
      </c>
      <c r="U34" s="62">
        <f aca="true" t="shared" si="14" ref="U34:U66">J34-K34</f>
        <v>0</v>
      </c>
      <c r="V34" s="62">
        <f aca="true" t="shared" si="15" ref="V34:V66">P34-O34</f>
        <v>-0.549711863216</v>
      </c>
      <c r="W34" s="159">
        <f>V34/O34</f>
        <v>-0.7235902481763353</v>
      </c>
      <c r="X34" s="89"/>
    </row>
    <row r="35" spans="1:24" ht="44.25" customHeight="1">
      <c r="A35" s="154" t="s">
        <v>54</v>
      </c>
      <c r="B35" s="212" t="s">
        <v>213</v>
      </c>
      <c r="C35" s="62" t="s">
        <v>55</v>
      </c>
      <c r="D35" s="62" t="s">
        <v>55</v>
      </c>
      <c r="E35" s="132">
        <v>0.357937918656</v>
      </c>
      <c r="F35" s="132" t="s">
        <v>30</v>
      </c>
      <c r="G35" s="132">
        <v>0.357937918656</v>
      </c>
      <c r="H35" s="62">
        <f>G35</f>
        <v>0.357937918656</v>
      </c>
      <c r="I35" s="62">
        <v>0</v>
      </c>
      <c r="J35" s="132">
        <f t="shared" si="2"/>
        <v>0.357937918656</v>
      </c>
      <c r="K35" s="62">
        <f>M35+O35+Q35+S35</f>
        <v>0.357937918656</v>
      </c>
      <c r="L35" s="62">
        <f t="shared" si="12"/>
        <v>0</v>
      </c>
      <c r="M35" s="62">
        <v>0</v>
      </c>
      <c r="N35" s="62">
        <v>0</v>
      </c>
      <c r="O35" s="153">
        <f>0.3033372192*1.18</f>
        <v>0.357937918656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f t="shared" si="14"/>
        <v>0</v>
      </c>
      <c r="V35" s="62">
        <f t="shared" si="15"/>
        <v>-0.357937918656</v>
      </c>
      <c r="W35" s="159"/>
      <c r="X35" s="89" t="s">
        <v>220</v>
      </c>
    </row>
    <row r="36" spans="1:24" ht="44.25" customHeight="1">
      <c r="A36" s="154" t="s">
        <v>56</v>
      </c>
      <c r="B36" s="212" t="s">
        <v>214</v>
      </c>
      <c r="C36" s="62" t="s">
        <v>55</v>
      </c>
      <c r="D36" s="62" t="s">
        <v>55</v>
      </c>
      <c r="E36" s="62">
        <v>0.28258256736</v>
      </c>
      <c r="F36" s="132" t="s">
        <v>30</v>
      </c>
      <c r="G36" s="62">
        <v>0.28258256736</v>
      </c>
      <c r="H36" s="62">
        <f>G36</f>
        <v>0.28258256736</v>
      </c>
      <c r="I36" s="62">
        <v>0</v>
      </c>
      <c r="J36" s="132">
        <f t="shared" si="2"/>
        <v>0.28258256736</v>
      </c>
      <c r="K36" s="62">
        <f>M36+O36+Q36+S36</f>
        <v>0.28258256736</v>
      </c>
      <c r="L36" s="62">
        <f t="shared" si="12"/>
        <v>0</v>
      </c>
      <c r="M36" s="62">
        <v>0</v>
      </c>
      <c r="N36" s="62">
        <v>0</v>
      </c>
      <c r="O36" s="153">
        <f>0.239476752*1.18</f>
        <v>0.28258256736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f t="shared" si="14"/>
        <v>0</v>
      </c>
      <c r="V36" s="62">
        <f t="shared" si="15"/>
        <v>-0.28258256736</v>
      </c>
      <c r="W36" s="159"/>
      <c r="X36" s="89" t="s">
        <v>220</v>
      </c>
    </row>
    <row r="37" spans="1:24" ht="67.5" customHeight="1">
      <c r="A37" s="154" t="s">
        <v>58</v>
      </c>
      <c r="B37" s="105" t="s">
        <v>66</v>
      </c>
      <c r="C37" s="62" t="s">
        <v>55</v>
      </c>
      <c r="D37" s="62" t="s">
        <v>55</v>
      </c>
      <c r="E37" s="132">
        <v>0.35753999999999997</v>
      </c>
      <c r="F37" s="132" t="s">
        <v>30</v>
      </c>
      <c r="G37" s="132">
        <v>0.35753999999999997</v>
      </c>
      <c r="H37" s="62">
        <f>G37</f>
        <v>0.35753999999999997</v>
      </c>
      <c r="I37" s="62">
        <v>0</v>
      </c>
      <c r="J37" s="132">
        <f t="shared" si="2"/>
        <v>0.35753999999999997</v>
      </c>
      <c r="K37" s="62">
        <f>M37+O37+Q37+S37</f>
        <v>0.35753999999999997</v>
      </c>
      <c r="L37" s="62">
        <f t="shared" si="12"/>
        <v>0</v>
      </c>
      <c r="M37" s="62">
        <v>0</v>
      </c>
      <c r="N37" s="62">
        <v>0</v>
      </c>
      <c r="O37" s="153">
        <f>0.101*1.18</f>
        <v>0.11918000000000001</v>
      </c>
      <c r="P37" s="62">
        <v>0</v>
      </c>
      <c r="Q37" s="62">
        <f>0.101*1.18</f>
        <v>0.11918000000000001</v>
      </c>
      <c r="R37" s="62">
        <v>0</v>
      </c>
      <c r="S37" s="62">
        <f>0.303*1.18-Q37-O37</f>
        <v>0.11917999999999995</v>
      </c>
      <c r="T37" s="62">
        <v>0</v>
      </c>
      <c r="U37" s="62">
        <f t="shared" si="14"/>
        <v>0</v>
      </c>
      <c r="V37" s="62">
        <f t="shared" si="15"/>
        <v>-0.11918000000000001</v>
      </c>
      <c r="W37" s="159"/>
      <c r="X37" s="89" t="s">
        <v>220</v>
      </c>
    </row>
    <row r="38" spans="1:24" ht="67.5" customHeight="1">
      <c r="A38" s="154" t="s">
        <v>229</v>
      </c>
      <c r="B38" s="105" t="s">
        <v>226</v>
      </c>
      <c r="C38" s="62" t="s">
        <v>55</v>
      </c>
      <c r="D38" s="62" t="s">
        <v>55</v>
      </c>
      <c r="E38" s="132" t="s">
        <v>55</v>
      </c>
      <c r="F38" s="132" t="s">
        <v>55</v>
      </c>
      <c r="G38" s="132" t="s">
        <v>55</v>
      </c>
      <c r="H38" s="132" t="s">
        <v>55</v>
      </c>
      <c r="I38" s="132">
        <v>0</v>
      </c>
      <c r="J38" s="132">
        <v>0</v>
      </c>
      <c r="K38" s="62">
        <v>0</v>
      </c>
      <c r="L38" s="62">
        <f t="shared" si="12"/>
        <v>0.19384044079999999</v>
      </c>
      <c r="M38" s="62">
        <v>0</v>
      </c>
      <c r="N38" s="62">
        <v>0</v>
      </c>
      <c r="O38" s="153">
        <v>0</v>
      </c>
      <c r="P38" s="62">
        <f>164.27156*1.18/1000</f>
        <v>0.19384044079999999</v>
      </c>
      <c r="Q38" s="62">
        <v>0</v>
      </c>
      <c r="R38" s="62">
        <v>0</v>
      </c>
      <c r="S38" s="62">
        <v>0</v>
      </c>
      <c r="T38" s="62">
        <v>0</v>
      </c>
      <c r="U38" s="62">
        <f t="shared" si="14"/>
        <v>0</v>
      </c>
      <c r="V38" s="62">
        <f t="shared" si="15"/>
        <v>0.19384044079999999</v>
      </c>
      <c r="W38" s="159"/>
      <c r="X38" s="89" t="s">
        <v>228</v>
      </c>
    </row>
    <row r="39" spans="1:24" ht="67.5" customHeight="1">
      <c r="A39" s="154" t="s">
        <v>230</v>
      </c>
      <c r="B39" s="105" t="s">
        <v>227</v>
      </c>
      <c r="C39" s="62" t="s">
        <v>55</v>
      </c>
      <c r="D39" s="62" t="s">
        <v>55</v>
      </c>
      <c r="E39" s="132" t="s">
        <v>55</v>
      </c>
      <c r="F39" s="132" t="s">
        <v>55</v>
      </c>
      <c r="G39" s="132" t="s">
        <v>55</v>
      </c>
      <c r="H39" s="62" t="s">
        <v>55</v>
      </c>
      <c r="I39" s="62">
        <v>0</v>
      </c>
      <c r="J39" s="132">
        <v>0</v>
      </c>
      <c r="K39" s="62">
        <v>0</v>
      </c>
      <c r="L39" s="62">
        <f t="shared" si="12"/>
        <v>0.016148182</v>
      </c>
      <c r="M39" s="62">
        <v>0</v>
      </c>
      <c r="N39" s="62">
        <v>0</v>
      </c>
      <c r="O39" s="153">
        <v>0</v>
      </c>
      <c r="P39" s="62">
        <f>13.6849/1000*1.18</f>
        <v>0.016148182</v>
      </c>
      <c r="Q39" s="62">
        <v>0</v>
      </c>
      <c r="R39" s="62">
        <v>0</v>
      </c>
      <c r="S39" s="62">
        <v>0</v>
      </c>
      <c r="T39" s="62">
        <v>0</v>
      </c>
      <c r="U39" s="62">
        <f t="shared" si="14"/>
        <v>0</v>
      </c>
      <c r="V39" s="62">
        <f t="shared" si="15"/>
        <v>0.016148182</v>
      </c>
      <c r="W39" s="159"/>
      <c r="X39" s="89" t="s">
        <v>228</v>
      </c>
    </row>
    <row r="40" spans="1:24" s="29" customFormat="1" ht="31.5">
      <c r="A40" s="155" t="s">
        <v>68</v>
      </c>
      <c r="B40" s="108" t="s">
        <v>69</v>
      </c>
      <c r="C40" s="156"/>
      <c r="D40" s="253"/>
      <c r="E40" s="132">
        <f aca="true" t="shared" si="16" ref="E40:F57">C40</f>
        <v>0</v>
      </c>
      <c r="F40" s="132">
        <f>SUM(F41:F43)</f>
        <v>0</v>
      </c>
      <c r="G40" s="132">
        <f aca="true" t="shared" si="17" ref="G40:G57">E40</f>
        <v>0</v>
      </c>
      <c r="H40" s="132">
        <f>SUM(H41:H43)</f>
        <v>0</v>
      </c>
      <c r="I40" s="132">
        <f>SUM(I41:I43)</f>
        <v>0</v>
      </c>
      <c r="J40" s="132">
        <f t="shared" si="2"/>
        <v>0</v>
      </c>
      <c r="K40" s="132">
        <f aca="true" t="shared" si="18" ref="K40:T40">SUM(K41:K45)</f>
        <v>0</v>
      </c>
      <c r="L40" s="132">
        <f t="shared" si="18"/>
        <v>0.2528297028</v>
      </c>
      <c r="M40" s="132">
        <f t="shared" si="18"/>
        <v>0</v>
      </c>
      <c r="N40" s="132">
        <f t="shared" si="18"/>
        <v>0</v>
      </c>
      <c r="O40" s="251">
        <f t="shared" si="18"/>
        <v>0</v>
      </c>
      <c r="P40" s="132">
        <f t="shared" si="18"/>
        <v>0.2528297028</v>
      </c>
      <c r="Q40" s="132">
        <f t="shared" si="18"/>
        <v>0</v>
      </c>
      <c r="R40" s="132">
        <f t="shared" si="18"/>
        <v>0</v>
      </c>
      <c r="S40" s="132">
        <f t="shared" si="18"/>
        <v>0</v>
      </c>
      <c r="T40" s="132">
        <f t="shared" si="18"/>
        <v>0</v>
      </c>
      <c r="U40" s="62">
        <f t="shared" si="14"/>
        <v>0</v>
      </c>
      <c r="V40" s="62">
        <f t="shared" si="15"/>
        <v>0.2528297028</v>
      </c>
      <c r="W40" s="159"/>
      <c r="X40" s="89"/>
    </row>
    <row r="41" spans="1:24" ht="63">
      <c r="A41" s="154" t="s">
        <v>136</v>
      </c>
      <c r="B41" s="105" t="s">
        <v>225</v>
      </c>
      <c r="C41" s="62" t="s">
        <v>55</v>
      </c>
      <c r="D41" s="62" t="s">
        <v>55</v>
      </c>
      <c r="E41" s="132" t="str">
        <f t="shared" si="16"/>
        <v>н/д</v>
      </c>
      <c r="F41" s="132" t="str">
        <f t="shared" si="16"/>
        <v>н/д</v>
      </c>
      <c r="G41" s="132" t="str">
        <f t="shared" si="17"/>
        <v>н/д</v>
      </c>
      <c r="H41" s="62" t="s">
        <v>55</v>
      </c>
      <c r="I41" s="64">
        <v>0</v>
      </c>
      <c r="J41" s="132">
        <v>0</v>
      </c>
      <c r="K41" s="64">
        <f aca="true" t="shared" si="19" ref="K41:L45">M41+O41+Q41+S41</f>
        <v>0</v>
      </c>
      <c r="L41" s="62">
        <f t="shared" si="19"/>
        <v>0.2528297028</v>
      </c>
      <c r="M41" s="62">
        <v>0</v>
      </c>
      <c r="N41" s="62">
        <v>0</v>
      </c>
      <c r="O41" s="153">
        <v>0</v>
      </c>
      <c r="P41" s="62">
        <f>214.26246*1.18/1000</f>
        <v>0.2528297028</v>
      </c>
      <c r="Q41" s="62">
        <v>0</v>
      </c>
      <c r="R41" s="62">
        <v>0</v>
      </c>
      <c r="S41" s="62">
        <v>0</v>
      </c>
      <c r="T41" s="62">
        <v>0</v>
      </c>
      <c r="U41" s="62">
        <f t="shared" si="14"/>
        <v>0</v>
      </c>
      <c r="V41" s="62">
        <f t="shared" si="15"/>
        <v>0.2528297028</v>
      </c>
      <c r="W41" s="159"/>
      <c r="X41" s="89" t="s">
        <v>228</v>
      </c>
    </row>
    <row r="42" spans="1:24" ht="15.75" hidden="1">
      <c r="A42" s="154" t="s">
        <v>50</v>
      </c>
      <c r="B42" s="114"/>
      <c r="C42" s="151"/>
      <c r="D42" s="152"/>
      <c r="E42" s="132">
        <f t="shared" si="16"/>
        <v>0</v>
      </c>
      <c r="F42" s="62"/>
      <c r="G42" s="132">
        <f t="shared" si="17"/>
        <v>0</v>
      </c>
      <c r="H42" s="64">
        <f aca="true" t="shared" si="20" ref="H42:H57">G42</f>
        <v>0</v>
      </c>
      <c r="I42" s="64">
        <v>0</v>
      </c>
      <c r="J42" s="132">
        <f t="shared" si="2"/>
        <v>0</v>
      </c>
      <c r="K42" s="64">
        <f t="shared" si="19"/>
        <v>0</v>
      </c>
      <c r="L42" s="62">
        <f t="shared" si="19"/>
        <v>0</v>
      </c>
      <c r="M42" s="62">
        <v>0</v>
      </c>
      <c r="N42" s="62">
        <v>0</v>
      </c>
      <c r="O42" s="153">
        <v>0</v>
      </c>
      <c r="P42" s="160">
        <v>0</v>
      </c>
      <c r="Q42" s="62">
        <v>0</v>
      </c>
      <c r="R42" s="62">
        <v>0</v>
      </c>
      <c r="S42" s="62">
        <v>0</v>
      </c>
      <c r="T42" s="62">
        <v>0</v>
      </c>
      <c r="U42" s="62">
        <f t="shared" si="14"/>
        <v>0</v>
      </c>
      <c r="V42" s="62">
        <f t="shared" si="15"/>
        <v>0</v>
      </c>
      <c r="W42" s="159"/>
      <c r="X42" s="89"/>
    </row>
    <row r="43" spans="1:24" ht="94.5" hidden="1">
      <c r="A43" s="154" t="s">
        <v>70</v>
      </c>
      <c r="B43" s="114"/>
      <c r="C43" s="151"/>
      <c r="D43" s="152"/>
      <c r="E43" s="132">
        <f t="shared" si="16"/>
        <v>0</v>
      </c>
      <c r="F43" s="62"/>
      <c r="G43" s="132">
        <f t="shared" si="17"/>
        <v>0</v>
      </c>
      <c r="H43" s="64">
        <f t="shared" si="20"/>
        <v>0</v>
      </c>
      <c r="I43" s="64">
        <v>0</v>
      </c>
      <c r="J43" s="132">
        <f t="shared" si="2"/>
        <v>0</v>
      </c>
      <c r="K43" s="64">
        <f t="shared" si="19"/>
        <v>0</v>
      </c>
      <c r="L43" s="62">
        <f t="shared" si="19"/>
        <v>0</v>
      </c>
      <c r="M43" s="62">
        <v>0</v>
      </c>
      <c r="N43" s="62">
        <v>0</v>
      </c>
      <c r="O43" s="153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f t="shared" si="14"/>
        <v>0</v>
      </c>
      <c r="V43" s="62">
        <f t="shared" si="15"/>
        <v>0</v>
      </c>
      <c r="W43" s="159"/>
      <c r="X43" s="89" t="s">
        <v>72</v>
      </c>
    </row>
    <row r="44" spans="1:24" ht="15.75" hidden="1">
      <c r="A44" s="154" t="s">
        <v>73</v>
      </c>
      <c r="B44" s="114"/>
      <c r="C44" s="151"/>
      <c r="D44" s="152"/>
      <c r="E44" s="132">
        <f t="shared" si="16"/>
        <v>0</v>
      </c>
      <c r="F44" s="62"/>
      <c r="G44" s="132">
        <f t="shared" si="17"/>
        <v>0</v>
      </c>
      <c r="H44" s="64">
        <f t="shared" si="20"/>
        <v>0</v>
      </c>
      <c r="I44" s="64">
        <v>0</v>
      </c>
      <c r="J44" s="132">
        <f t="shared" si="2"/>
        <v>0</v>
      </c>
      <c r="K44" s="64">
        <f t="shared" si="19"/>
        <v>0</v>
      </c>
      <c r="L44" s="62">
        <f t="shared" si="19"/>
        <v>0</v>
      </c>
      <c r="M44" s="62">
        <v>0</v>
      </c>
      <c r="N44" s="62">
        <v>0</v>
      </c>
      <c r="O44" s="153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f t="shared" si="14"/>
        <v>0</v>
      </c>
      <c r="V44" s="62">
        <f t="shared" si="15"/>
        <v>0</v>
      </c>
      <c r="W44" s="159"/>
      <c r="X44" s="89"/>
    </row>
    <row r="45" spans="1:24" ht="94.5" hidden="1">
      <c r="A45" s="154" t="s">
        <v>74</v>
      </c>
      <c r="B45" s="114"/>
      <c r="C45" s="151"/>
      <c r="D45" s="152"/>
      <c r="E45" s="132">
        <f t="shared" si="16"/>
        <v>0</v>
      </c>
      <c r="F45" s="62"/>
      <c r="G45" s="132">
        <f t="shared" si="17"/>
        <v>0</v>
      </c>
      <c r="H45" s="64">
        <f t="shared" si="20"/>
        <v>0</v>
      </c>
      <c r="I45" s="64">
        <v>0</v>
      </c>
      <c r="J45" s="132">
        <f t="shared" si="2"/>
        <v>0</v>
      </c>
      <c r="K45" s="64">
        <f t="shared" si="19"/>
        <v>0</v>
      </c>
      <c r="L45" s="62">
        <f t="shared" si="19"/>
        <v>0</v>
      </c>
      <c r="M45" s="62">
        <v>0</v>
      </c>
      <c r="N45" s="62">
        <v>0</v>
      </c>
      <c r="O45" s="153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f t="shared" si="14"/>
        <v>0</v>
      </c>
      <c r="V45" s="62">
        <f t="shared" si="15"/>
        <v>0</v>
      </c>
      <c r="W45" s="159"/>
      <c r="X45" s="89" t="s">
        <v>72</v>
      </c>
    </row>
    <row r="46" spans="1:24" s="26" customFormat="1" ht="31.5">
      <c r="A46" s="155" t="s">
        <v>75</v>
      </c>
      <c r="B46" s="108" t="s">
        <v>76</v>
      </c>
      <c r="C46" s="151"/>
      <c r="D46" s="62"/>
      <c r="E46" s="132">
        <f t="shared" si="16"/>
        <v>0</v>
      </c>
      <c r="F46" s="64">
        <f>D46</f>
        <v>0</v>
      </c>
      <c r="G46" s="132">
        <f t="shared" si="17"/>
        <v>0</v>
      </c>
      <c r="H46" s="64">
        <f t="shared" si="20"/>
        <v>0</v>
      </c>
      <c r="I46" s="64">
        <v>0</v>
      </c>
      <c r="J46" s="132">
        <f t="shared" si="2"/>
        <v>0</v>
      </c>
      <c r="K46" s="62">
        <f>SUM(K47:K57)</f>
        <v>0</v>
      </c>
      <c r="L46" s="62">
        <f>SUM(L47:L57)</f>
        <v>0</v>
      </c>
      <c r="M46" s="62">
        <f aca="true" t="shared" si="21" ref="M46:T46">SUM(M47:M57)</f>
        <v>0</v>
      </c>
      <c r="N46" s="62">
        <f t="shared" si="21"/>
        <v>0</v>
      </c>
      <c r="O46" s="153">
        <f t="shared" si="21"/>
        <v>0</v>
      </c>
      <c r="P46" s="62">
        <f t="shared" si="21"/>
        <v>0</v>
      </c>
      <c r="Q46" s="62">
        <f t="shared" si="21"/>
        <v>0</v>
      </c>
      <c r="R46" s="62">
        <f t="shared" si="21"/>
        <v>0</v>
      </c>
      <c r="S46" s="62">
        <f t="shared" si="21"/>
        <v>0</v>
      </c>
      <c r="T46" s="62">
        <f t="shared" si="21"/>
        <v>0</v>
      </c>
      <c r="U46" s="62">
        <f t="shared" si="14"/>
        <v>0</v>
      </c>
      <c r="V46" s="62">
        <f t="shared" si="15"/>
        <v>0</v>
      </c>
      <c r="W46" s="159"/>
      <c r="X46" s="89"/>
    </row>
    <row r="47" spans="1:24" s="26" customFormat="1" ht="94.5" hidden="1">
      <c r="A47" s="154" t="s">
        <v>77</v>
      </c>
      <c r="B47" s="114"/>
      <c r="C47" s="151"/>
      <c r="D47" s="152"/>
      <c r="E47" s="132">
        <f t="shared" si="16"/>
        <v>0</v>
      </c>
      <c r="F47" s="64"/>
      <c r="G47" s="132">
        <f t="shared" si="17"/>
        <v>0</v>
      </c>
      <c r="H47" s="64">
        <f t="shared" si="20"/>
        <v>0</v>
      </c>
      <c r="I47" s="64">
        <v>0</v>
      </c>
      <c r="J47" s="132">
        <f t="shared" si="2"/>
        <v>0</v>
      </c>
      <c r="K47" s="64">
        <f aca="true" t="shared" si="22" ref="K47:K57">M47+O47+Q47+S47</f>
        <v>0</v>
      </c>
      <c r="L47" s="62">
        <f aca="true" t="shared" si="23" ref="L47:L57">N47+P47+R47+T47</f>
        <v>0</v>
      </c>
      <c r="M47" s="62">
        <v>0</v>
      </c>
      <c r="N47" s="62">
        <v>0</v>
      </c>
      <c r="O47" s="153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f t="shared" si="14"/>
        <v>0</v>
      </c>
      <c r="V47" s="62">
        <f t="shared" si="15"/>
        <v>0</v>
      </c>
      <c r="W47" s="159"/>
      <c r="X47" s="89" t="s">
        <v>72</v>
      </c>
    </row>
    <row r="48" spans="1:24" s="26" customFormat="1" ht="94.5" hidden="1">
      <c r="A48" s="154" t="s">
        <v>78</v>
      </c>
      <c r="B48" s="114"/>
      <c r="C48" s="151"/>
      <c r="D48" s="64"/>
      <c r="E48" s="132">
        <f t="shared" si="16"/>
        <v>0</v>
      </c>
      <c r="F48" s="64"/>
      <c r="G48" s="132">
        <f t="shared" si="17"/>
        <v>0</v>
      </c>
      <c r="H48" s="64">
        <f t="shared" si="20"/>
        <v>0</v>
      </c>
      <c r="I48" s="64">
        <v>0</v>
      </c>
      <c r="J48" s="132">
        <f t="shared" si="2"/>
        <v>0</v>
      </c>
      <c r="K48" s="64">
        <f t="shared" si="22"/>
        <v>0</v>
      </c>
      <c r="L48" s="62">
        <f t="shared" si="23"/>
        <v>0</v>
      </c>
      <c r="M48" s="62">
        <v>0</v>
      </c>
      <c r="N48" s="62">
        <v>0</v>
      </c>
      <c r="O48" s="153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f t="shared" si="14"/>
        <v>0</v>
      </c>
      <c r="V48" s="62">
        <f t="shared" si="15"/>
        <v>0</v>
      </c>
      <c r="W48" s="159"/>
      <c r="X48" s="89" t="s">
        <v>72</v>
      </c>
    </row>
    <row r="49" spans="1:24" s="26" customFormat="1" ht="94.5" hidden="1">
      <c r="A49" s="154" t="s">
        <v>79</v>
      </c>
      <c r="B49" s="114"/>
      <c r="C49" s="151"/>
      <c r="D49" s="64"/>
      <c r="E49" s="132">
        <f t="shared" si="16"/>
        <v>0</v>
      </c>
      <c r="F49" s="64"/>
      <c r="G49" s="132">
        <f t="shared" si="17"/>
        <v>0</v>
      </c>
      <c r="H49" s="64">
        <f t="shared" si="20"/>
        <v>0</v>
      </c>
      <c r="I49" s="64">
        <v>0</v>
      </c>
      <c r="J49" s="132">
        <f t="shared" si="2"/>
        <v>0</v>
      </c>
      <c r="K49" s="64">
        <f t="shared" si="22"/>
        <v>0</v>
      </c>
      <c r="L49" s="62">
        <f t="shared" si="23"/>
        <v>0</v>
      </c>
      <c r="M49" s="62">
        <v>0</v>
      </c>
      <c r="N49" s="62">
        <v>0</v>
      </c>
      <c r="O49" s="153">
        <v>0</v>
      </c>
      <c r="P49" s="161">
        <v>0</v>
      </c>
      <c r="Q49" s="62">
        <v>0</v>
      </c>
      <c r="R49" s="62">
        <v>0</v>
      </c>
      <c r="S49" s="62">
        <v>0</v>
      </c>
      <c r="T49" s="62">
        <v>0</v>
      </c>
      <c r="U49" s="62">
        <f t="shared" si="14"/>
        <v>0</v>
      </c>
      <c r="V49" s="62">
        <f t="shared" si="15"/>
        <v>0</v>
      </c>
      <c r="W49" s="159"/>
      <c r="X49" s="89" t="s">
        <v>72</v>
      </c>
    </row>
    <row r="50" spans="1:24" s="26" customFormat="1" ht="94.5" hidden="1">
      <c r="A50" s="154" t="s">
        <v>80</v>
      </c>
      <c r="B50" s="114"/>
      <c r="C50" s="151"/>
      <c r="D50" s="64"/>
      <c r="E50" s="132">
        <f t="shared" si="16"/>
        <v>0</v>
      </c>
      <c r="F50" s="64"/>
      <c r="G50" s="132">
        <f t="shared" si="17"/>
        <v>0</v>
      </c>
      <c r="H50" s="64">
        <f t="shared" si="20"/>
        <v>0</v>
      </c>
      <c r="I50" s="64">
        <v>0</v>
      </c>
      <c r="J50" s="132">
        <f t="shared" si="2"/>
        <v>0</v>
      </c>
      <c r="K50" s="64">
        <f t="shared" si="22"/>
        <v>0</v>
      </c>
      <c r="L50" s="62">
        <f t="shared" si="23"/>
        <v>0</v>
      </c>
      <c r="M50" s="62">
        <v>0</v>
      </c>
      <c r="N50" s="62">
        <v>0</v>
      </c>
      <c r="O50" s="153">
        <v>0</v>
      </c>
      <c r="P50" s="161">
        <v>0</v>
      </c>
      <c r="Q50" s="161">
        <v>0</v>
      </c>
      <c r="R50" s="62">
        <v>0</v>
      </c>
      <c r="S50" s="62">
        <v>0</v>
      </c>
      <c r="T50" s="62">
        <v>0</v>
      </c>
      <c r="U50" s="62">
        <f t="shared" si="14"/>
        <v>0</v>
      </c>
      <c r="V50" s="62">
        <f t="shared" si="15"/>
        <v>0</v>
      </c>
      <c r="W50" s="159"/>
      <c r="X50" s="89" t="s">
        <v>72</v>
      </c>
    </row>
    <row r="51" spans="1:24" s="26" customFormat="1" ht="94.5" hidden="1">
      <c r="A51" s="154" t="s">
        <v>82</v>
      </c>
      <c r="B51" s="114"/>
      <c r="C51" s="151"/>
      <c r="D51" s="64"/>
      <c r="E51" s="132">
        <f t="shared" si="16"/>
        <v>0</v>
      </c>
      <c r="F51" s="64"/>
      <c r="G51" s="132">
        <f t="shared" si="17"/>
        <v>0</v>
      </c>
      <c r="H51" s="64">
        <f t="shared" si="20"/>
        <v>0</v>
      </c>
      <c r="I51" s="64">
        <v>0</v>
      </c>
      <c r="J51" s="132">
        <f t="shared" si="2"/>
        <v>0</v>
      </c>
      <c r="K51" s="64">
        <f t="shared" si="22"/>
        <v>0</v>
      </c>
      <c r="L51" s="62">
        <f t="shared" si="23"/>
        <v>0</v>
      </c>
      <c r="M51" s="62">
        <v>0</v>
      </c>
      <c r="N51" s="62">
        <v>0</v>
      </c>
      <c r="O51" s="153">
        <v>0</v>
      </c>
      <c r="P51" s="161">
        <v>0</v>
      </c>
      <c r="Q51" s="161">
        <v>0</v>
      </c>
      <c r="R51" s="62">
        <v>0</v>
      </c>
      <c r="S51" s="62">
        <v>0</v>
      </c>
      <c r="T51" s="62">
        <v>0</v>
      </c>
      <c r="U51" s="62">
        <f t="shared" si="14"/>
        <v>0</v>
      </c>
      <c r="V51" s="62">
        <f t="shared" si="15"/>
        <v>0</v>
      </c>
      <c r="W51" s="159"/>
      <c r="X51" s="89" t="s">
        <v>72</v>
      </c>
    </row>
    <row r="52" spans="1:24" s="26" customFormat="1" ht="94.5" hidden="1">
      <c r="A52" s="154" t="s">
        <v>84</v>
      </c>
      <c r="B52" s="114"/>
      <c r="C52" s="151"/>
      <c r="D52" s="64"/>
      <c r="E52" s="132">
        <f t="shared" si="16"/>
        <v>0</v>
      </c>
      <c r="F52" s="64"/>
      <c r="G52" s="132">
        <f t="shared" si="17"/>
        <v>0</v>
      </c>
      <c r="H52" s="64">
        <f t="shared" si="20"/>
        <v>0</v>
      </c>
      <c r="I52" s="64">
        <v>0</v>
      </c>
      <c r="J52" s="132">
        <f t="shared" si="2"/>
        <v>0</v>
      </c>
      <c r="K52" s="64">
        <f t="shared" si="22"/>
        <v>0</v>
      </c>
      <c r="L52" s="62">
        <f t="shared" si="23"/>
        <v>0</v>
      </c>
      <c r="M52" s="62">
        <v>0</v>
      </c>
      <c r="N52" s="62">
        <v>0</v>
      </c>
      <c r="O52" s="153">
        <v>0</v>
      </c>
      <c r="P52" s="161">
        <v>0</v>
      </c>
      <c r="Q52" s="161">
        <v>0</v>
      </c>
      <c r="R52" s="62">
        <v>0</v>
      </c>
      <c r="S52" s="62">
        <v>0</v>
      </c>
      <c r="T52" s="62">
        <v>0</v>
      </c>
      <c r="U52" s="62">
        <f t="shared" si="14"/>
        <v>0</v>
      </c>
      <c r="V52" s="62">
        <f t="shared" si="15"/>
        <v>0</v>
      </c>
      <c r="W52" s="159"/>
      <c r="X52" s="89" t="s">
        <v>72</v>
      </c>
    </row>
    <row r="53" spans="1:24" s="26" customFormat="1" ht="94.5" hidden="1">
      <c r="A53" s="154" t="s">
        <v>86</v>
      </c>
      <c r="B53" s="114"/>
      <c r="C53" s="151"/>
      <c r="D53" s="64"/>
      <c r="E53" s="132">
        <f t="shared" si="16"/>
        <v>0</v>
      </c>
      <c r="F53" s="64"/>
      <c r="G53" s="132">
        <f t="shared" si="17"/>
        <v>0</v>
      </c>
      <c r="H53" s="64">
        <f t="shared" si="20"/>
        <v>0</v>
      </c>
      <c r="I53" s="64">
        <v>0</v>
      </c>
      <c r="J53" s="132">
        <f t="shared" si="2"/>
        <v>0</v>
      </c>
      <c r="K53" s="64">
        <f t="shared" si="22"/>
        <v>0</v>
      </c>
      <c r="L53" s="62">
        <f t="shared" si="23"/>
        <v>0</v>
      </c>
      <c r="M53" s="62">
        <v>0</v>
      </c>
      <c r="N53" s="62">
        <v>0</v>
      </c>
      <c r="O53" s="153">
        <v>0</v>
      </c>
      <c r="P53" s="161">
        <v>0</v>
      </c>
      <c r="Q53" s="161">
        <v>0</v>
      </c>
      <c r="R53" s="62">
        <v>0</v>
      </c>
      <c r="S53" s="62">
        <v>0</v>
      </c>
      <c r="T53" s="62">
        <v>0</v>
      </c>
      <c r="U53" s="62">
        <f t="shared" si="14"/>
        <v>0</v>
      </c>
      <c r="V53" s="62">
        <f t="shared" si="15"/>
        <v>0</v>
      </c>
      <c r="W53" s="159"/>
      <c r="X53" s="89" t="s">
        <v>72</v>
      </c>
    </row>
    <row r="54" spans="1:24" s="26" customFormat="1" ht="94.5" hidden="1">
      <c r="A54" s="154" t="s">
        <v>88</v>
      </c>
      <c r="B54" s="114"/>
      <c r="C54" s="151"/>
      <c r="D54" s="64"/>
      <c r="E54" s="132">
        <f t="shared" si="16"/>
        <v>0</v>
      </c>
      <c r="F54" s="64"/>
      <c r="G54" s="132">
        <f t="shared" si="17"/>
        <v>0</v>
      </c>
      <c r="H54" s="64">
        <f t="shared" si="20"/>
        <v>0</v>
      </c>
      <c r="I54" s="64">
        <v>0</v>
      </c>
      <c r="J54" s="132">
        <f t="shared" si="2"/>
        <v>0</v>
      </c>
      <c r="K54" s="64">
        <f t="shared" si="22"/>
        <v>0</v>
      </c>
      <c r="L54" s="62">
        <f t="shared" si="23"/>
        <v>0</v>
      </c>
      <c r="M54" s="62">
        <v>0</v>
      </c>
      <c r="N54" s="62">
        <v>0</v>
      </c>
      <c r="O54" s="153">
        <v>0</v>
      </c>
      <c r="P54" s="161">
        <v>0</v>
      </c>
      <c r="Q54" s="161">
        <v>0</v>
      </c>
      <c r="R54" s="62">
        <v>0</v>
      </c>
      <c r="S54" s="62">
        <v>0</v>
      </c>
      <c r="T54" s="62">
        <v>0</v>
      </c>
      <c r="U54" s="62">
        <f t="shared" si="14"/>
        <v>0</v>
      </c>
      <c r="V54" s="62">
        <f t="shared" si="15"/>
        <v>0</v>
      </c>
      <c r="W54" s="159"/>
      <c r="X54" s="89" t="s">
        <v>72</v>
      </c>
    </row>
    <row r="55" spans="1:24" s="26" customFormat="1" ht="94.5" hidden="1">
      <c r="A55" s="154" t="s">
        <v>90</v>
      </c>
      <c r="B55" s="114"/>
      <c r="C55" s="151"/>
      <c r="D55" s="64"/>
      <c r="E55" s="132">
        <f t="shared" si="16"/>
        <v>0</v>
      </c>
      <c r="F55" s="64"/>
      <c r="G55" s="132">
        <f t="shared" si="17"/>
        <v>0</v>
      </c>
      <c r="H55" s="64">
        <f t="shared" si="20"/>
        <v>0</v>
      </c>
      <c r="I55" s="64">
        <v>0</v>
      </c>
      <c r="J55" s="132">
        <f t="shared" si="2"/>
        <v>0</v>
      </c>
      <c r="K55" s="64">
        <f t="shared" si="22"/>
        <v>0</v>
      </c>
      <c r="L55" s="62">
        <f t="shared" si="23"/>
        <v>0</v>
      </c>
      <c r="M55" s="62">
        <v>0</v>
      </c>
      <c r="N55" s="62">
        <v>0</v>
      </c>
      <c r="O55" s="153">
        <v>0</v>
      </c>
      <c r="P55" s="161">
        <v>0</v>
      </c>
      <c r="Q55" s="161">
        <v>0</v>
      </c>
      <c r="R55" s="62">
        <v>0</v>
      </c>
      <c r="S55" s="62">
        <v>0</v>
      </c>
      <c r="T55" s="62">
        <v>0</v>
      </c>
      <c r="U55" s="62">
        <f t="shared" si="14"/>
        <v>0</v>
      </c>
      <c r="V55" s="62">
        <f t="shared" si="15"/>
        <v>0</v>
      </c>
      <c r="W55" s="159"/>
      <c r="X55" s="89" t="s">
        <v>72</v>
      </c>
    </row>
    <row r="56" spans="1:24" s="26" customFormat="1" ht="18" customHeight="1" hidden="1">
      <c r="A56" s="154" t="s">
        <v>92</v>
      </c>
      <c r="B56" s="212" t="s">
        <v>215</v>
      </c>
      <c r="C56" s="151"/>
      <c r="D56" s="64"/>
      <c r="E56" s="132">
        <f t="shared" si="16"/>
        <v>0</v>
      </c>
      <c r="F56" s="64"/>
      <c r="G56" s="132">
        <f t="shared" si="17"/>
        <v>0</v>
      </c>
      <c r="H56" s="64">
        <f t="shared" si="20"/>
        <v>0</v>
      </c>
      <c r="I56" s="64">
        <v>0</v>
      </c>
      <c r="J56" s="132">
        <f t="shared" si="2"/>
        <v>0</v>
      </c>
      <c r="K56" s="64">
        <f t="shared" si="22"/>
        <v>0</v>
      </c>
      <c r="L56" s="62">
        <f t="shared" si="23"/>
        <v>0</v>
      </c>
      <c r="M56" s="62">
        <v>0</v>
      </c>
      <c r="N56" s="62">
        <v>0</v>
      </c>
      <c r="O56" s="153">
        <v>0</v>
      </c>
      <c r="P56" s="161">
        <v>0</v>
      </c>
      <c r="Q56" s="161">
        <v>0</v>
      </c>
      <c r="R56" s="62">
        <v>0</v>
      </c>
      <c r="S56" s="62">
        <v>0</v>
      </c>
      <c r="T56" s="62">
        <v>0</v>
      </c>
      <c r="U56" s="62">
        <f t="shared" si="14"/>
        <v>0</v>
      </c>
      <c r="V56" s="62">
        <f t="shared" si="15"/>
        <v>0</v>
      </c>
      <c r="W56" s="159"/>
      <c r="X56" s="89"/>
    </row>
    <row r="57" spans="1:24" s="26" customFormat="1" ht="31.5" customHeight="1" hidden="1">
      <c r="A57" s="154" t="s">
        <v>94</v>
      </c>
      <c r="B57" s="212"/>
      <c r="C57" s="151"/>
      <c r="D57" s="64"/>
      <c r="E57" s="132">
        <f t="shared" si="16"/>
        <v>0</v>
      </c>
      <c r="F57" s="64"/>
      <c r="G57" s="132">
        <f t="shared" si="17"/>
        <v>0</v>
      </c>
      <c r="H57" s="64">
        <f t="shared" si="20"/>
        <v>0</v>
      </c>
      <c r="I57" s="64">
        <v>0</v>
      </c>
      <c r="J57" s="132">
        <f t="shared" si="2"/>
        <v>0</v>
      </c>
      <c r="K57" s="64">
        <f t="shared" si="22"/>
        <v>0</v>
      </c>
      <c r="L57" s="62">
        <f t="shared" si="23"/>
        <v>0</v>
      </c>
      <c r="M57" s="62">
        <v>0</v>
      </c>
      <c r="N57" s="62">
        <v>0</v>
      </c>
      <c r="O57" s="153">
        <v>0</v>
      </c>
      <c r="P57" s="161">
        <v>0</v>
      </c>
      <c r="Q57" s="161">
        <v>0</v>
      </c>
      <c r="R57" s="62">
        <v>0</v>
      </c>
      <c r="S57" s="62">
        <v>0</v>
      </c>
      <c r="T57" s="62">
        <v>0</v>
      </c>
      <c r="U57" s="62">
        <f t="shared" si="14"/>
        <v>0</v>
      </c>
      <c r="V57" s="62">
        <f t="shared" si="15"/>
        <v>0</v>
      </c>
      <c r="W57" s="159"/>
      <c r="X57" s="89" t="s">
        <v>72</v>
      </c>
    </row>
    <row r="58" spans="1:25" s="32" customFormat="1" ht="15.75">
      <c r="A58" s="162" t="s">
        <v>96</v>
      </c>
      <c r="B58" s="108" t="s">
        <v>97</v>
      </c>
      <c r="C58" s="156"/>
      <c r="D58" s="64"/>
      <c r="E58" s="132">
        <f>E59+E60</f>
        <v>9.645445113984</v>
      </c>
      <c r="F58" s="132" t="s">
        <v>30</v>
      </c>
      <c r="G58" s="132">
        <f>G59+G60</f>
        <v>9.645445113984</v>
      </c>
      <c r="H58" s="64">
        <f>SUM(H59:H62)</f>
        <v>9.645445113984</v>
      </c>
      <c r="I58" s="64">
        <f>SUM(I59:I62)</f>
        <v>0</v>
      </c>
      <c r="J58" s="132">
        <f t="shared" si="2"/>
        <v>9.645445113984</v>
      </c>
      <c r="K58" s="64">
        <f aca="true" t="shared" si="24" ref="K58:T58">SUM(K59:K66)</f>
        <v>9.645445113984</v>
      </c>
      <c r="L58" s="64">
        <f t="shared" si="24"/>
        <v>1.008213004</v>
      </c>
      <c r="M58" s="64">
        <f t="shared" si="24"/>
        <v>1.00772</v>
      </c>
      <c r="N58" s="64">
        <f t="shared" si="24"/>
        <v>1.008213004</v>
      </c>
      <c r="O58" s="153">
        <f t="shared" si="24"/>
        <v>0</v>
      </c>
      <c r="P58" s="64">
        <f t="shared" si="24"/>
        <v>0</v>
      </c>
      <c r="Q58" s="64">
        <f t="shared" si="24"/>
        <v>3.8987199999999995</v>
      </c>
      <c r="R58" s="64">
        <f t="shared" si="24"/>
        <v>0</v>
      </c>
      <c r="S58" s="130">
        <f t="shared" si="24"/>
        <v>4.739005113984001</v>
      </c>
      <c r="T58" s="64">
        <f t="shared" si="24"/>
        <v>0</v>
      </c>
      <c r="U58" s="62">
        <f t="shared" si="14"/>
        <v>0</v>
      </c>
      <c r="V58" s="62">
        <f t="shared" si="15"/>
        <v>0</v>
      </c>
      <c r="W58" s="159"/>
      <c r="X58" s="89"/>
      <c r="Y58" s="31">
        <f>S58-T58</f>
        <v>4.739005113984001</v>
      </c>
    </row>
    <row r="59" spans="1:24" ht="47.25">
      <c r="A59" s="154" t="s">
        <v>98</v>
      </c>
      <c r="B59" s="105" t="s">
        <v>99</v>
      </c>
      <c r="C59" s="62" t="s">
        <v>55</v>
      </c>
      <c r="D59" s="62" t="s">
        <v>55</v>
      </c>
      <c r="E59" s="132">
        <v>9.102645113984</v>
      </c>
      <c r="F59" s="132" t="s">
        <v>30</v>
      </c>
      <c r="G59" s="132">
        <v>9.102645113984</v>
      </c>
      <c r="H59" s="64">
        <f>G59</f>
        <v>9.102645113984</v>
      </c>
      <c r="I59" s="64">
        <v>0</v>
      </c>
      <c r="J59" s="132">
        <f t="shared" si="2"/>
        <v>9.102645113984</v>
      </c>
      <c r="K59" s="64">
        <f aca="true" t="shared" si="25" ref="K59:K66">M59+O59+Q59+S59</f>
        <v>9.102645113984</v>
      </c>
      <c r="L59" s="62">
        <f aca="true" t="shared" si="26" ref="L59:L66">N59+P59+R59+T59</f>
        <v>0</v>
      </c>
      <c r="M59" s="94">
        <f>0.854*1.18</f>
        <v>1.00772</v>
      </c>
      <c r="N59" s="62">
        <v>0</v>
      </c>
      <c r="O59" s="153">
        <v>0</v>
      </c>
      <c r="P59" s="62">
        <v>0</v>
      </c>
      <c r="Q59" s="62">
        <f>3.074*1.18</f>
        <v>3.6273199999999997</v>
      </c>
      <c r="R59" s="62">
        <v>0</v>
      </c>
      <c r="S59" s="62">
        <f>7.7141060288*1.18-Q59-M59</f>
        <v>4.467605113984001</v>
      </c>
      <c r="T59" s="62">
        <v>0</v>
      </c>
      <c r="U59" s="62">
        <f t="shared" si="14"/>
        <v>0</v>
      </c>
      <c r="V59" s="62">
        <f t="shared" si="15"/>
        <v>0</v>
      </c>
      <c r="W59" s="159"/>
      <c r="X59" s="89" t="s">
        <v>220</v>
      </c>
    </row>
    <row r="60" spans="1:24" ht="53.25" customHeight="1">
      <c r="A60" s="154" t="s">
        <v>100</v>
      </c>
      <c r="B60" s="105" t="s">
        <v>101</v>
      </c>
      <c r="C60" s="62" t="s">
        <v>55</v>
      </c>
      <c r="D60" s="62" t="s">
        <v>55</v>
      </c>
      <c r="E60" s="132">
        <v>0.5428</v>
      </c>
      <c r="F60" s="132" t="s">
        <v>30</v>
      </c>
      <c r="G60" s="132">
        <v>0.5428</v>
      </c>
      <c r="H60" s="64">
        <f>G60</f>
        <v>0.5428</v>
      </c>
      <c r="I60" s="64">
        <v>0</v>
      </c>
      <c r="J60" s="132">
        <f t="shared" si="2"/>
        <v>0.5428</v>
      </c>
      <c r="K60" s="64">
        <f t="shared" si="25"/>
        <v>0.5428</v>
      </c>
      <c r="L60" s="62">
        <f t="shared" si="26"/>
        <v>0</v>
      </c>
      <c r="M60" s="62">
        <v>0</v>
      </c>
      <c r="N60" s="62">
        <v>0</v>
      </c>
      <c r="O60" s="153">
        <v>0</v>
      </c>
      <c r="P60" s="62">
        <v>0</v>
      </c>
      <c r="Q60" s="62">
        <f>0.23*1.18</f>
        <v>0.2714</v>
      </c>
      <c r="R60" s="62">
        <v>0</v>
      </c>
      <c r="S60" s="93">
        <f>0.23*1.18</f>
        <v>0.2714</v>
      </c>
      <c r="T60" s="62">
        <v>0</v>
      </c>
      <c r="U60" s="62">
        <f t="shared" si="14"/>
        <v>0</v>
      </c>
      <c r="V60" s="62">
        <f t="shared" si="15"/>
        <v>0</v>
      </c>
      <c r="W60" s="159"/>
      <c r="X60" s="89" t="s">
        <v>220</v>
      </c>
    </row>
    <row r="61" spans="1:24" ht="15.75" hidden="1">
      <c r="A61" s="154" t="s">
        <v>102</v>
      </c>
      <c r="B61" s="105" t="s">
        <v>103</v>
      </c>
      <c r="C61" s="62" t="s">
        <v>55</v>
      </c>
      <c r="D61" s="62" t="s">
        <v>55</v>
      </c>
      <c r="E61" s="132" t="str">
        <f aca="true" t="shared" si="27" ref="E61:E66">C61</f>
        <v>н/д</v>
      </c>
      <c r="F61" s="132"/>
      <c r="G61" s="132" t="str">
        <f aca="true" t="shared" si="28" ref="G61:G66">E61</f>
        <v>н/д</v>
      </c>
      <c r="H61" s="64" t="str">
        <f>G61</f>
        <v>н/д</v>
      </c>
      <c r="I61" s="64">
        <v>0</v>
      </c>
      <c r="J61" s="132" t="e">
        <f t="shared" si="2"/>
        <v>#VALUE!</v>
      </c>
      <c r="K61" s="64">
        <f t="shared" si="25"/>
        <v>0</v>
      </c>
      <c r="L61" s="62">
        <f t="shared" si="26"/>
        <v>0</v>
      </c>
      <c r="M61" s="62">
        <v>0</v>
      </c>
      <c r="N61" s="62">
        <v>0</v>
      </c>
      <c r="O61" s="153">
        <v>0</v>
      </c>
      <c r="P61" s="62">
        <v>0</v>
      </c>
      <c r="Q61" s="62">
        <v>0</v>
      </c>
      <c r="R61" s="62">
        <v>0</v>
      </c>
      <c r="S61" s="93">
        <v>0</v>
      </c>
      <c r="T61" s="62">
        <v>0</v>
      </c>
      <c r="U61" s="62" t="e">
        <f t="shared" si="14"/>
        <v>#VALUE!</v>
      </c>
      <c r="V61" s="62">
        <f t="shared" si="15"/>
        <v>0</v>
      </c>
      <c r="W61" s="159"/>
      <c r="X61" s="89"/>
    </row>
    <row r="62" spans="1:24" ht="15.75" hidden="1">
      <c r="A62" s="163" t="s">
        <v>104</v>
      </c>
      <c r="B62" s="164"/>
      <c r="C62" s="62" t="s">
        <v>55</v>
      </c>
      <c r="D62" s="62" t="s">
        <v>55</v>
      </c>
      <c r="E62" s="132" t="str">
        <f t="shared" si="27"/>
        <v>н/д</v>
      </c>
      <c r="F62" s="166"/>
      <c r="G62" s="132" t="str">
        <f t="shared" si="28"/>
        <v>н/д</v>
      </c>
      <c r="H62" s="166" t="str">
        <f>G62</f>
        <v>н/д</v>
      </c>
      <c r="I62" s="166">
        <v>0</v>
      </c>
      <c r="J62" s="132" t="e">
        <f t="shared" si="2"/>
        <v>#VALUE!</v>
      </c>
      <c r="K62" s="166">
        <f t="shared" si="25"/>
        <v>0</v>
      </c>
      <c r="L62" s="94">
        <f t="shared" si="26"/>
        <v>0</v>
      </c>
      <c r="M62" s="94"/>
      <c r="N62" s="94">
        <v>0</v>
      </c>
      <c r="O62" s="167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62" t="e">
        <f t="shared" si="14"/>
        <v>#VALUE!</v>
      </c>
      <c r="V62" s="62">
        <f t="shared" si="15"/>
        <v>0</v>
      </c>
      <c r="W62" s="168"/>
      <c r="X62" s="169"/>
    </row>
    <row r="63" spans="1:24" ht="15.75" hidden="1">
      <c r="A63" s="154" t="s">
        <v>106</v>
      </c>
      <c r="B63" s="68"/>
      <c r="C63" s="62" t="s">
        <v>55</v>
      </c>
      <c r="D63" s="62" t="s">
        <v>55</v>
      </c>
      <c r="E63" s="132" t="str">
        <f t="shared" si="27"/>
        <v>н/д</v>
      </c>
      <c r="F63" s="64"/>
      <c r="G63" s="132" t="str">
        <f t="shared" si="28"/>
        <v>н/д</v>
      </c>
      <c r="H63" s="64">
        <v>0</v>
      </c>
      <c r="I63" s="64">
        <v>0</v>
      </c>
      <c r="J63" s="132">
        <f t="shared" si="2"/>
        <v>0</v>
      </c>
      <c r="K63" s="166">
        <f t="shared" si="25"/>
        <v>0</v>
      </c>
      <c r="L63" s="94">
        <f t="shared" si="26"/>
        <v>0</v>
      </c>
      <c r="M63" s="62">
        <v>0</v>
      </c>
      <c r="N63" s="62">
        <v>0</v>
      </c>
      <c r="O63" s="153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f t="shared" si="14"/>
        <v>0</v>
      </c>
      <c r="V63" s="62">
        <f t="shared" si="15"/>
        <v>0</v>
      </c>
      <c r="W63" s="159"/>
      <c r="X63" s="89"/>
    </row>
    <row r="64" spans="1:24" ht="15.75" hidden="1">
      <c r="A64" s="154" t="s">
        <v>108</v>
      </c>
      <c r="B64" s="68"/>
      <c r="C64" s="62" t="s">
        <v>55</v>
      </c>
      <c r="D64" s="62" t="s">
        <v>55</v>
      </c>
      <c r="E64" s="132" t="str">
        <f t="shared" si="27"/>
        <v>н/д</v>
      </c>
      <c r="F64" s="107"/>
      <c r="G64" s="132" t="str">
        <f t="shared" si="28"/>
        <v>н/д</v>
      </c>
      <c r="H64" s="64">
        <v>0</v>
      </c>
      <c r="I64" s="64">
        <v>0</v>
      </c>
      <c r="J64" s="132">
        <f t="shared" si="2"/>
        <v>0</v>
      </c>
      <c r="K64" s="166">
        <f t="shared" si="25"/>
        <v>0</v>
      </c>
      <c r="L64" s="94">
        <f t="shared" si="26"/>
        <v>0</v>
      </c>
      <c r="M64" s="64">
        <v>0</v>
      </c>
      <c r="N64" s="64">
        <v>0</v>
      </c>
      <c r="O64" s="153">
        <v>0</v>
      </c>
      <c r="P64" s="64">
        <v>0</v>
      </c>
      <c r="Q64" s="64">
        <v>0</v>
      </c>
      <c r="R64" s="64">
        <v>0</v>
      </c>
      <c r="S64" s="64">
        <v>0</v>
      </c>
      <c r="T64" s="69">
        <v>0</v>
      </c>
      <c r="U64" s="62">
        <f t="shared" si="14"/>
        <v>0</v>
      </c>
      <c r="V64" s="62">
        <f t="shared" si="15"/>
        <v>0</v>
      </c>
      <c r="W64" s="170"/>
      <c r="X64" s="107"/>
    </row>
    <row r="65" spans="1:24" ht="15.75" hidden="1">
      <c r="A65" s="154" t="s">
        <v>110</v>
      </c>
      <c r="B65" s="68"/>
      <c r="C65" s="62" t="s">
        <v>55</v>
      </c>
      <c r="D65" s="62" t="s">
        <v>55</v>
      </c>
      <c r="E65" s="132" t="str">
        <f t="shared" si="27"/>
        <v>н/д</v>
      </c>
      <c r="F65" s="107"/>
      <c r="G65" s="132" t="str">
        <f t="shared" si="28"/>
        <v>н/д</v>
      </c>
      <c r="H65" s="64">
        <v>0</v>
      </c>
      <c r="I65" s="64">
        <v>0</v>
      </c>
      <c r="J65" s="132">
        <f t="shared" si="2"/>
        <v>0</v>
      </c>
      <c r="K65" s="166">
        <f t="shared" si="25"/>
        <v>0</v>
      </c>
      <c r="L65" s="94">
        <f t="shared" si="26"/>
        <v>0</v>
      </c>
      <c r="M65" s="64">
        <v>0</v>
      </c>
      <c r="N65" s="64">
        <v>0</v>
      </c>
      <c r="O65" s="153">
        <v>0</v>
      </c>
      <c r="P65" s="64">
        <v>0</v>
      </c>
      <c r="Q65" s="64">
        <v>0</v>
      </c>
      <c r="R65" s="64">
        <v>0</v>
      </c>
      <c r="S65" s="64">
        <v>0</v>
      </c>
      <c r="T65" s="69">
        <v>0</v>
      </c>
      <c r="U65" s="62">
        <f t="shared" si="14"/>
        <v>0</v>
      </c>
      <c r="V65" s="62">
        <f t="shared" si="15"/>
        <v>0</v>
      </c>
      <c r="W65" s="170"/>
      <c r="X65" s="107"/>
    </row>
    <row r="66" spans="1:24" ht="63">
      <c r="A66" s="154" t="s">
        <v>102</v>
      </c>
      <c r="B66" s="68" t="s">
        <v>112</v>
      </c>
      <c r="C66" s="62" t="s">
        <v>55</v>
      </c>
      <c r="D66" s="62" t="s">
        <v>55</v>
      </c>
      <c r="E66" s="132" t="str">
        <f t="shared" si="27"/>
        <v>н/д</v>
      </c>
      <c r="F66" s="62" t="s">
        <v>55</v>
      </c>
      <c r="G66" s="132" t="str">
        <f t="shared" si="28"/>
        <v>н/д</v>
      </c>
      <c r="H66" s="64">
        <v>0</v>
      </c>
      <c r="I66" s="64">
        <v>0</v>
      </c>
      <c r="J66" s="132">
        <f t="shared" si="2"/>
        <v>0</v>
      </c>
      <c r="K66" s="166">
        <f t="shared" si="25"/>
        <v>0</v>
      </c>
      <c r="L66" s="94">
        <f t="shared" si="26"/>
        <v>1.008213004</v>
      </c>
      <c r="M66" s="64">
        <v>0</v>
      </c>
      <c r="N66" s="64">
        <f>0.8544178*1.18</f>
        <v>1.008213004</v>
      </c>
      <c r="O66" s="153">
        <v>0</v>
      </c>
      <c r="P66" s="64">
        <v>0</v>
      </c>
      <c r="Q66" s="64">
        <v>0</v>
      </c>
      <c r="R66" s="64">
        <v>0</v>
      </c>
      <c r="S66" s="64">
        <v>0</v>
      </c>
      <c r="T66" s="70">
        <v>0</v>
      </c>
      <c r="U66" s="62">
        <f t="shared" si="14"/>
        <v>0</v>
      </c>
      <c r="V66" s="62">
        <f t="shared" si="15"/>
        <v>0</v>
      </c>
      <c r="W66" s="170"/>
      <c r="X66" s="171" t="s">
        <v>219</v>
      </c>
    </row>
    <row r="67" spans="10:23" ht="15.75">
      <c r="J67" s="33"/>
      <c r="K67" s="34"/>
      <c r="L67" s="12"/>
      <c r="M67" s="35"/>
      <c r="N67" s="34"/>
      <c r="O67" s="142"/>
      <c r="P67" s="34"/>
      <c r="Q67" s="35"/>
      <c r="R67" s="34"/>
      <c r="S67" s="35"/>
      <c r="T67" s="34"/>
      <c r="U67" s="33"/>
      <c r="W67" s="4"/>
    </row>
    <row r="68" spans="10:13" ht="15.75">
      <c r="J68" s="1"/>
      <c r="K68" s="1"/>
      <c r="M68" s="34"/>
    </row>
    <row r="69" spans="10:22" ht="15.75">
      <c r="J69" s="1"/>
      <c r="K69" s="1"/>
      <c r="L69" s="36"/>
      <c r="M69" s="1"/>
      <c r="N69" s="1"/>
      <c r="O69" s="143"/>
      <c r="P69" s="1"/>
      <c r="Q69" s="1"/>
      <c r="R69" s="1"/>
      <c r="S69" s="1"/>
      <c r="T69" s="1"/>
      <c r="U69" s="1"/>
      <c r="V69" s="3"/>
    </row>
    <row r="70" ht="15.75">
      <c r="L70" s="37"/>
    </row>
    <row r="71" ht="15.75">
      <c r="L71" s="38"/>
    </row>
    <row r="72" spans="13:14" ht="15.75">
      <c r="M72" s="12"/>
      <c r="N72" s="39"/>
    </row>
    <row r="74" ht="15.75">
      <c r="L74" s="40"/>
    </row>
    <row r="76" spans="14:16" ht="15.75">
      <c r="N76" s="34"/>
      <c r="O76" s="144"/>
      <c r="P76" s="34"/>
    </row>
  </sheetData>
  <sheetProtection selectLockedCells="1" selectUnlockedCells="1"/>
  <mergeCells count="30">
    <mergeCell ref="A10:W10"/>
    <mergeCell ref="A12:W12"/>
    <mergeCell ref="O18:P18"/>
    <mergeCell ref="Q18:R18"/>
    <mergeCell ref="S18:T18"/>
    <mergeCell ref="V18:V19"/>
    <mergeCell ref="A13:X13"/>
    <mergeCell ref="A16:X16"/>
    <mergeCell ref="A17:A19"/>
    <mergeCell ref="B17:B19"/>
    <mergeCell ref="A4:W4"/>
    <mergeCell ref="A6:W6"/>
    <mergeCell ref="A7:W7"/>
    <mergeCell ref="A9:W9"/>
    <mergeCell ref="X17:X19"/>
    <mergeCell ref="I17:I19"/>
    <mergeCell ref="J17:J19"/>
    <mergeCell ref="K18:L18"/>
    <mergeCell ref="K17:T17"/>
    <mergeCell ref="W18:W19"/>
    <mergeCell ref="M18:N18"/>
    <mergeCell ref="U17:U19"/>
    <mergeCell ref="V17:W17"/>
    <mergeCell ref="B29:C29"/>
    <mergeCell ref="B30:C30"/>
    <mergeCell ref="G17:G19"/>
    <mergeCell ref="H17:H19"/>
    <mergeCell ref="C17:C19"/>
    <mergeCell ref="D17:F18"/>
    <mergeCell ref="B28:C28"/>
  </mergeCells>
  <dataValidations count="2">
    <dataValidation type="textLength" operator="lessThanOrEqual" allowBlank="1" showErrorMessage="1" errorTitle="Ошибка" error="Допускается ввод не более 900 символов!" sqref="B59:B62 B41:B45 B47:B57 B35:B39 B23 B33">
      <formula1>900</formula1>
    </dataValidation>
    <dataValidation type="decimal" allowBlank="1" showErrorMessage="1" errorTitle="Ошибка" error="Допускается ввод только неотрицательных чисел!" sqref="I41:I57 I59:I63 I39 I33:I37 I23:I30">
      <formula1>0</formula1>
      <formula2>9.99999999999999E+23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="85" zoomScaleNormal="85" zoomScaleSheetLayoutView="85" zoomScalePageLayoutView="0" workbookViewId="0" topLeftCell="A28">
      <selection activeCell="B38" sqref="B38:W43"/>
    </sheetView>
  </sheetViews>
  <sheetFormatPr defaultColWidth="9.8515625" defaultRowHeight="12.75"/>
  <cols>
    <col min="1" max="1" width="10.7109375" style="1" customWidth="1"/>
    <col min="2" max="2" width="91.57421875" style="2" customWidth="1"/>
    <col min="3" max="3" width="16.421875" style="1" customWidth="1"/>
    <col min="4" max="4" width="14.8515625" style="4" customWidth="1"/>
    <col min="5" max="5" width="15.28125" style="4" bestFit="1" customWidth="1"/>
    <col min="6" max="6" width="15.140625" style="4" customWidth="1"/>
    <col min="7" max="7" width="17.00390625" style="4" customWidth="1"/>
    <col min="8" max="8" width="15.8515625" style="4" customWidth="1"/>
    <col min="9" max="9" width="15.28125" style="4" bestFit="1" customWidth="1"/>
    <col min="10" max="10" width="13.8515625" style="4" customWidth="1"/>
    <col min="11" max="11" width="13.7109375" style="4" customWidth="1"/>
    <col min="12" max="12" width="18.28125" style="4" customWidth="1"/>
    <col min="13" max="13" width="14.57421875" style="4" customWidth="1"/>
    <col min="14" max="14" width="14.7109375" style="4" customWidth="1"/>
    <col min="15" max="15" width="12.8515625" style="4" customWidth="1"/>
    <col min="16" max="16" width="14.57421875" style="4" customWidth="1"/>
    <col min="17" max="18" width="14.421875" style="4" customWidth="1"/>
    <col min="19" max="19" width="15.8515625" style="4" customWidth="1"/>
    <col min="20" max="20" width="16.57421875" style="4" customWidth="1"/>
    <col min="21" max="21" width="15.7109375" style="4" customWidth="1"/>
    <col min="22" max="22" width="17.00390625" style="4" customWidth="1"/>
    <col min="23" max="23" width="18.140625" style="4" customWidth="1"/>
    <col min="24" max="24" width="13.28125" style="7" customWidth="1"/>
    <col min="25" max="25" width="11.7109375" style="7" customWidth="1"/>
    <col min="26" max="26" width="25.00390625" style="7" customWidth="1"/>
    <col min="27" max="64" width="11.7109375" style="7" customWidth="1"/>
    <col min="65" max="65" width="13.28125" style="7" customWidth="1"/>
    <col min="66" max="66" width="12.57421875" style="7" customWidth="1"/>
    <col min="67" max="67" width="15.57421875" style="7" customWidth="1"/>
    <col min="68" max="68" width="16.57421875" style="7" customWidth="1"/>
    <col min="69" max="69" width="14.28125" style="7" customWidth="1"/>
    <col min="70" max="70" width="12.8515625" style="7" customWidth="1"/>
    <col min="71" max="71" width="19.28125" style="7" customWidth="1"/>
    <col min="72" max="16384" width="9.8515625" style="7" customWidth="1"/>
  </cols>
  <sheetData>
    <row r="1" spans="1:23" ht="15.75">
      <c r="A1" s="201"/>
      <c r="W1" s="4" t="s">
        <v>114</v>
      </c>
    </row>
    <row r="2" ht="15.75">
      <c r="W2" s="4" t="s">
        <v>2</v>
      </c>
    </row>
    <row r="3" ht="15.75">
      <c r="W3" s="4" t="s">
        <v>3</v>
      </c>
    </row>
    <row r="4" spans="1:23" ht="15.75">
      <c r="A4" s="258" t="s">
        <v>115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6" spans="1:23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ht="15.75">
      <c r="A8" s="145"/>
      <c r="B8" s="149" t="s">
        <v>223</v>
      </c>
      <c r="C8" s="149"/>
      <c r="D8" s="146"/>
      <c r="E8" s="146"/>
      <c r="F8" s="146"/>
      <c r="G8" s="146"/>
      <c r="H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ht="15.75">
      <c r="A9" s="260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</row>
    <row r="11" spans="1:23" ht="15.75">
      <c r="A11" s="9"/>
      <c r="B11" s="41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.7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23" ht="24" customHeight="1">
      <c r="A13" s="263" t="s">
        <v>117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</row>
    <row r="14" spans="1:23" ht="15.75" customHeight="1">
      <c r="A14" s="256" t="s">
        <v>8</v>
      </c>
      <c r="B14" s="256" t="s">
        <v>9</v>
      </c>
      <c r="C14" s="256" t="s">
        <v>118</v>
      </c>
      <c r="D14" s="255" t="s">
        <v>14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1:23" ht="42.75" customHeight="1">
      <c r="A15" s="256"/>
      <c r="B15" s="256"/>
      <c r="C15" s="256"/>
      <c r="D15" s="255" t="s">
        <v>17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 t="s">
        <v>119</v>
      </c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3" ht="15.75" customHeight="1">
      <c r="A16" s="256"/>
      <c r="B16" s="256"/>
      <c r="C16" s="256"/>
      <c r="D16" s="255" t="s">
        <v>27</v>
      </c>
      <c r="E16" s="255"/>
      <c r="F16" s="255"/>
      <c r="G16" s="255"/>
      <c r="H16" s="255"/>
      <c r="I16" s="255" t="s">
        <v>28</v>
      </c>
      <c r="J16" s="255"/>
      <c r="K16" s="255"/>
      <c r="L16" s="255"/>
      <c r="M16" s="255"/>
      <c r="N16" s="255" t="s">
        <v>27</v>
      </c>
      <c r="O16" s="255"/>
      <c r="P16" s="255"/>
      <c r="Q16" s="255"/>
      <c r="R16" s="255"/>
      <c r="S16" s="255" t="s">
        <v>28</v>
      </c>
      <c r="T16" s="255"/>
      <c r="U16" s="255"/>
      <c r="V16" s="255"/>
      <c r="W16" s="255"/>
    </row>
    <row r="17" spans="1:23" ht="184.5" customHeight="1">
      <c r="A17" s="256"/>
      <c r="B17" s="256"/>
      <c r="C17" s="256"/>
      <c r="D17" s="42" t="s">
        <v>120</v>
      </c>
      <c r="E17" s="42" t="s">
        <v>121</v>
      </c>
      <c r="F17" s="42" t="s">
        <v>122</v>
      </c>
      <c r="G17" s="42" t="s">
        <v>123</v>
      </c>
      <c r="H17" s="42" t="s">
        <v>124</v>
      </c>
      <c r="I17" s="42" t="s">
        <v>125</v>
      </c>
      <c r="J17" s="42" t="s">
        <v>121</v>
      </c>
      <c r="K17" s="42" t="s">
        <v>122</v>
      </c>
      <c r="L17" s="42" t="s">
        <v>123</v>
      </c>
      <c r="M17" s="42" t="s">
        <v>124</v>
      </c>
      <c r="N17" s="42" t="s">
        <v>120</v>
      </c>
      <c r="O17" s="42" t="s">
        <v>121</v>
      </c>
      <c r="P17" s="42" t="s">
        <v>122</v>
      </c>
      <c r="Q17" s="42" t="s">
        <v>123</v>
      </c>
      <c r="R17" s="42" t="s">
        <v>124</v>
      </c>
      <c r="S17" s="42" t="s">
        <v>125</v>
      </c>
      <c r="T17" s="42" t="s">
        <v>121</v>
      </c>
      <c r="U17" s="42" t="s">
        <v>122</v>
      </c>
      <c r="V17" s="42" t="s">
        <v>123</v>
      </c>
      <c r="W17" s="42" t="s">
        <v>124</v>
      </c>
    </row>
    <row r="18" spans="1:23" ht="26.25" customHeight="1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</row>
    <row r="19" spans="1:23" ht="15.75">
      <c r="A19" s="150"/>
      <c r="B19" s="108" t="s">
        <v>29</v>
      </c>
      <c r="C19" s="151"/>
      <c r="D19" s="132">
        <f aca="true" t="shared" si="0" ref="D19:W19">D20+D21+D33</f>
        <v>23.5176242</v>
      </c>
      <c r="E19" s="132">
        <f t="shared" si="0"/>
        <v>0</v>
      </c>
      <c r="F19" s="132">
        <f t="shared" si="0"/>
        <v>0</v>
      </c>
      <c r="G19" s="132">
        <f t="shared" si="0"/>
        <v>23.5176242</v>
      </c>
      <c r="H19" s="132">
        <f t="shared" si="0"/>
        <v>0</v>
      </c>
      <c r="I19" s="132">
        <f t="shared" si="0"/>
        <v>1.4928926822</v>
      </c>
      <c r="J19" s="132">
        <f t="shared" si="0"/>
        <v>0</v>
      </c>
      <c r="K19" s="132">
        <f t="shared" si="0"/>
        <v>0</v>
      </c>
      <c r="L19" s="132">
        <f t="shared" si="0"/>
        <v>1.4928926822</v>
      </c>
      <c r="M19" s="132">
        <f t="shared" si="0"/>
        <v>0</v>
      </c>
      <c r="N19" s="132">
        <f t="shared" si="0"/>
        <v>5.008880486016</v>
      </c>
      <c r="O19" s="132">
        <f t="shared" si="0"/>
        <v>0</v>
      </c>
      <c r="P19" s="132">
        <f t="shared" si="0"/>
        <v>0</v>
      </c>
      <c r="Q19" s="132">
        <f t="shared" si="0"/>
        <v>5.008880486016</v>
      </c>
      <c r="R19" s="132">
        <f t="shared" si="0"/>
        <v>0</v>
      </c>
      <c r="S19" s="132">
        <f t="shared" si="0"/>
        <v>0.4846796782</v>
      </c>
      <c r="T19" s="132">
        <f t="shared" si="0"/>
        <v>0</v>
      </c>
      <c r="U19" s="132">
        <f t="shared" si="0"/>
        <v>0</v>
      </c>
      <c r="V19" s="132">
        <f t="shared" si="0"/>
        <v>0.4846796782</v>
      </c>
      <c r="W19" s="132">
        <f t="shared" si="0"/>
        <v>0</v>
      </c>
    </row>
    <row r="20" spans="1:23" ht="31.5" customHeight="1">
      <c r="A20" s="203" t="s">
        <v>31</v>
      </c>
      <c r="B20" s="108" t="s">
        <v>32</v>
      </c>
      <c r="C20" s="151"/>
      <c r="D20" s="64">
        <v>0</v>
      </c>
      <c r="E20" s="64">
        <v>0</v>
      </c>
      <c r="F20" s="64">
        <v>0</v>
      </c>
      <c r="G20" s="132">
        <f aca="true" t="shared" si="1" ref="G20:G37">D20</f>
        <v>0</v>
      </c>
      <c r="H20" s="64">
        <v>0</v>
      </c>
      <c r="I20" s="132">
        <f>'10 Квартал финансирование'!L22</f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</row>
    <row r="21" spans="1:36" ht="15.75">
      <c r="A21" s="155" t="s">
        <v>43</v>
      </c>
      <c r="B21" s="241" t="s">
        <v>44</v>
      </c>
      <c r="C21" s="134" t="s">
        <v>55</v>
      </c>
      <c r="D21" s="195">
        <f aca="true" t="shared" si="2" ref="D21:W21">D22+D30+D24+D32</f>
        <v>13.872179086015999</v>
      </c>
      <c r="E21" s="195">
        <f t="shared" si="2"/>
        <v>0</v>
      </c>
      <c r="F21" s="195">
        <f t="shared" si="2"/>
        <v>0</v>
      </c>
      <c r="G21" s="195">
        <f t="shared" si="2"/>
        <v>13.872179086015999</v>
      </c>
      <c r="H21" s="195">
        <f t="shared" si="2"/>
        <v>0</v>
      </c>
      <c r="I21" s="195">
        <f t="shared" si="2"/>
        <v>0.4846796782</v>
      </c>
      <c r="J21" s="195">
        <f t="shared" si="2"/>
        <v>0</v>
      </c>
      <c r="K21" s="195">
        <f t="shared" si="2"/>
        <v>0</v>
      </c>
      <c r="L21" s="195">
        <f t="shared" si="2"/>
        <v>0.4846796782</v>
      </c>
      <c r="M21" s="195">
        <f t="shared" si="2"/>
        <v>0</v>
      </c>
      <c r="N21" s="195">
        <f t="shared" si="2"/>
        <v>5.008880486016</v>
      </c>
      <c r="O21" s="195">
        <f t="shared" si="2"/>
        <v>0</v>
      </c>
      <c r="P21" s="195">
        <f t="shared" si="2"/>
        <v>0</v>
      </c>
      <c r="Q21" s="195">
        <f t="shared" si="2"/>
        <v>5.008880486016</v>
      </c>
      <c r="R21" s="195">
        <f t="shared" si="2"/>
        <v>0</v>
      </c>
      <c r="S21" s="195">
        <f t="shared" si="2"/>
        <v>0.4846796782</v>
      </c>
      <c r="T21" s="195">
        <f t="shared" si="2"/>
        <v>0</v>
      </c>
      <c r="U21" s="195">
        <f t="shared" si="2"/>
        <v>0</v>
      </c>
      <c r="V21" s="195">
        <f t="shared" si="2"/>
        <v>0.4846796782</v>
      </c>
      <c r="W21" s="195">
        <f t="shared" si="2"/>
        <v>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23" ht="15.75">
      <c r="A22" s="196" t="s">
        <v>134</v>
      </c>
      <c r="B22" s="108" t="s">
        <v>46</v>
      </c>
      <c r="C22" s="134" t="s">
        <v>55</v>
      </c>
      <c r="D22" s="64">
        <f>D23</f>
        <v>12.8741186</v>
      </c>
      <c r="E22" s="64">
        <f>E23</f>
        <v>0</v>
      </c>
      <c r="F22" s="64">
        <f aca="true" t="shared" si="3" ref="F22:R22">F23</f>
        <v>0</v>
      </c>
      <c r="G22" s="132">
        <f t="shared" si="1"/>
        <v>12.8741186</v>
      </c>
      <c r="H22" s="64">
        <f t="shared" si="3"/>
        <v>0</v>
      </c>
      <c r="I22" s="64">
        <f>I23</f>
        <v>0.021861352599999998</v>
      </c>
      <c r="J22" s="64">
        <f>J23</f>
        <v>0</v>
      </c>
      <c r="K22" s="64">
        <f>K23</f>
        <v>0</v>
      </c>
      <c r="L22" s="64">
        <f>L23</f>
        <v>0.021861352599999998</v>
      </c>
      <c r="M22" s="64">
        <f>M23</f>
        <v>0</v>
      </c>
      <c r="N22" s="64">
        <f t="shared" si="3"/>
        <v>4.24918</v>
      </c>
      <c r="O22" s="64">
        <f t="shared" si="3"/>
        <v>0</v>
      </c>
      <c r="P22" s="64">
        <f t="shared" si="3"/>
        <v>0</v>
      </c>
      <c r="Q22" s="64">
        <f t="shared" si="3"/>
        <v>4.24918</v>
      </c>
      <c r="R22" s="64">
        <f t="shared" si="3"/>
        <v>0</v>
      </c>
      <c r="S22" s="64">
        <f>S23</f>
        <v>0.021861352599999998</v>
      </c>
      <c r="T22" s="64">
        <f>T23</f>
        <v>0</v>
      </c>
      <c r="U22" s="64">
        <f>U23</f>
        <v>0</v>
      </c>
      <c r="V22" s="64">
        <f>'10 Квартал финансирование'!P33</f>
        <v>0.021861352599999998</v>
      </c>
      <c r="W22" s="64">
        <f>W23</f>
        <v>0</v>
      </c>
    </row>
    <row r="23" spans="1:23" ht="15.75">
      <c r="A23" s="157" t="s">
        <v>47</v>
      </c>
      <c r="B23" s="105" t="s">
        <v>48</v>
      </c>
      <c r="C23" s="134" t="s">
        <v>55</v>
      </c>
      <c r="D23" s="64">
        <f>'10 Квартал финансирование'!E33</f>
        <v>12.8741186</v>
      </c>
      <c r="E23" s="64">
        <v>0</v>
      </c>
      <c r="F23" s="64">
        <v>0</v>
      </c>
      <c r="G23" s="132">
        <f t="shared" si="1"/>
        <v>12.8741186</v>
      </c>
      <c r="H23" s="64">
        <f>H30</f>
        <v>0</v>
      </c>
      <c r="I23" s="64">
        <f>J23+K23+L23+M23</f>
        <v>0.021861352599999998</v>
      </c>
      <c r="J23" s="64">
        <f>J30</f>
        <v>0</v>
      </c>
      <c r="K23" s="64">
        <f>K30</f>
        <v>0</v>
      </c>
      <c r="L23" s="64">
        <f>V23</f>
        <v>0.021861352599999998</v>
      </c>
      <c r="M23" s="64">
        <f>M30</f>
        <v>0</v>
      </c>
      <c r="N23" s="64">
        <f>'10 Квартал финансирование'!O33</f>
        <v>4.24918</v>
      </c>
      <c r="O23" s="64">
        <f>O30</f>
        <v>0</v>
      </c>
      <c r="P23" s="64">
        <f>P30</f>
        <v>0</v>
      </c>
      <c r="Q23" s="64">
        <f>'10 Квартал финансирование'!O33</f>
        <v>4.24918</v>
      </c>
      <c r="R23" s="64">
        <f>R30</f>
        <v>0</v>
      </c>
      <c r="S23" s="64">
        <f>V23</f>
        <v>0.021861352599999998</v>
      </c>
      <c r="T23" s="64">
        <f>T30</f>
        <v>0</v>
      </c>
      <c r="U23" s="64">
        <f>U30</f>
        <v>0</v>
      </c>
      <c r="V23" s="64">
        <f>V22</f>
        <v>0.021861352599999998</v>
      </c>
      <c r="W23" s="64">
        <f>W30</f>
        <v>0</v>
      </c>
    </row>
    <row r="24" spans="1:23" ht="15.75">
      <c r="A24" s="155" t="s">
        <v>52</v>
      </c>
      <c r="B24" s="108" t="s">
        <v>53</v>
      </c>
      <c r="C24" s="134" t="s">
        <v>55</v>
      </c>
      <c r="D24" s="64">
        <f>SUM(D25:D27)</f>
        <v>0.998060486016</v>
      </c>
      <c r="E24" s="64">
        <f>SUM(E25:E27)</f>
        <v>0</v>
      </c>
      <c r="F24" s="64">
        <f>SUM(F25:F27)</f>
        <v>0</v>
      </c>
      <c r="G24" s="64">
        <f>SUM(G25:G27)</f>
        <v>0.998060486016</v>
      </c>
      <c r="H24" s="64">
        <f>SUM(H25:H27)</f>
        <v>0</v>
      </c>
      <c r="I24" s="64">
        <f>J24+K24+L24+M24</f>
        <v>0.2099886228</v>
      </c>
      <c r="J24" s="64">
        <f>SUM(J25:J29)</f>
        <v>0</v>
      </c>
      <c r="K24" s="64">
        <f>SUM(K25:K29)</f>
        <v>0</v>
      </c>
      <c r="L24" s="64">
        <f>SUM(L25:L29)</f>
        <v>0.2099886228</v>
      </c>
      <c r="M24" s="64">
        <f>SUM(M25:M29)</f>
        <v>0</v>
      </c>
      <c r="N24" s="64">
        <f>SUM(N25:N27)</f>
        <v>0.7597004860159999</v>
      </c>
      <c r="O24" s="64">
        <f>SUM(O25:O27)</f>
        <v>0</v>
      </c>
      <c r="P24" s="64">
        <f>SUM(P25:P27)</f>
        <v>0</v>
      </c>
      <c r="Q24" s="64">
        <f>SUM(Q25:Q27)</f>
        <v>0.7597004860159999</v>
      </c>
      <c r="R24" s="64">
        <f>SUM(R25:R27)</f>
        <v>0</v>
      </c>
      <c r="S24" s="64">
        <f>SUM(S25:S29)</f>
        <v>0.2099886228</v>
      </c>
      <c r="T24" s="64">
        <f>SUM(T25:T29)</f>
        <v>0</v>
      </c>
      <c r="U24" s="64">
        <f>SUM(U25:U29)</f>
        <v>0</v>
      </c>
      <c r="V24" s="64">
        <f>SUM(V25:V29)</f>
        <v>0.2099886228</v>
      </c>
      <c r="W24" s="64">
        <f>SUM(W25:W29)</f>
        <v>0</v>
      </c>
    </row>
    <row r="25" spans="1:23" ht="15.75">
      <c r="A25" s="154" t="s">
        <v>54</v>
      </c>
      <c r="B25" s="212" t="s">
        <v>213</v>
      </c>
      <c r="C25" s="134" t="s">
        <v>55</v>
      </c>
      <c r="D25" s="64">
        <f>'10 Квартал финансирование'!E35</f>
        <v>0.357937918656</v>
      </c>
      <c r="E25" s="64">
        <v>0</v>
      </c>
      <c r="F25" s="64">
        <v>0</v>
      </c>
      <c r="G25" s="132">
        <f t="shared" si="1"/>
        <v>0.357937918656</v>
      </c>
      <c r="H25" s="64">
        <v>0</v>
      </c>
      <c r="I25" s="64">
        <f>J25+K25+L25+M25</f>
        <v>0</v>
      </c>
      <c r="J25" s="64">
        <v>0</v>
      </c>
      <c r="K25" s="64">
        <v>0</v>
      </c>
      <c r="L25" s="64">
        <f>V25</f>
        <v>0</v>
      </c>
      <c r="M25" s="64">
        <v>0</v>
      </c>
      <c r="N25" s="64">
        <f>Q25+R25</f>
        <v>0.357937918656</v>
      </c>
      <c r="O25" s="64">
        <v>0</v>
      </c>
      <c r="P25" s="64">
        <v>0</v>
      </c>
      <c r="Q25" s="64">
        <f>G25</f>
        <v>0.357937918656</v>
      </c>
      <c r="R25" s="64">
        <v>0</v>
      </c>
      <c r="S25" s="64">
        <f>V25+W25</f>
        <v>0</v>
      </c>
      <c r="T25" s="64">
        <v>0</v>
      </c>
      <c r="U25" s="64">
        <v>0</v>
      </c>
      <c r="V25" s="64">
        <v>0</v>
      </c>
      <c r="W25" s="64">
        <v>0</v>
      </c>
    </row>
    <row r="26" spans="1:23" ht="15.75">
      <c r="A26" s="154" t="s">
        <v>56</v>
      </c>
      <c r="B26" s="212" t="s">
        <v>214</v>
      </c>
      <c r="C26" s="134" t="s">
        <v>55</v>
      </c>
      <c r="D26" s="64">
        <f>'10 Квартал финансирование'!E36</f>
        <v>0.28258256736</v>
      </c>
      <c r="E26" s="64">
        <v>0</v>
      </c>
      <c r="F26" s="64">
        <v>0</v>
      </c>
      <c r="G26" s="132">
        <f t="shared" si="1"/>
        <v>0.28258256736</v>
      </c>
      <c r="H26" s="64">
        <v>0</v>
      </c>
      <c r="I26" s="64">
        <f>J26+K26+L26+M26</f>
        <v>0</v>
      </c>
      <c r="J26" s="64">
        <v>0</v>
      </c>
      <c r="K26" s="64">
        <v>0</v>
      </c>
      <c r="L26" s="64">
        <f>V26</f>
        <v>0</v>
      </c>
      <c r="M26" s="64">
        <v>0</v>
      </c>
      <c r="N26" s="64">
        <f>Q26+R26</f>
        <v>0.28258256736</v>
      </c>
      <c r="O26" s="64">
        <v>0</v>
      </c>
      <c r="P26" s="64">
        <v>0</v>
      </c>
      <c r="Q26" s="64">
        <f>G26</f>
        <v>0.28258256736</v>
      </c>
      <c r="R26" s="64">
        <v>0</v>
      </c>
      <c r="S26" s="64">
        <f>V26+W26</f>
        <v>0</v>
      </c>
      <c r="T26" s="64">
        <v>0</v>
      </c>
      <c r="U26" s="64">
        <v>0</v>
      </c>
      <c r="V26" s="64">
        <v>0</v>
      </c>
      <c r="W26" s="64">
        <v>0</v>
      </c>
    </row>
    <row r="27" spans="1:23" ht="15.75">
      <c r="A27" s="154" t="s">
        <v>58</v>
      </c>
      <c r="B27" s="105" t="s">
        <v>66</v>
      </c>
      <c r="C27" s="134" t="s">
        <v>55</v>
      </c>
      <c r="D27" s="64">
        <f>'10 Квартал финансирование'!E37</f>
        <v>0.35753999999999997</v>
      </c>
      <c r="E27" s="64">
        <v>0</v>
      </c>
      <c r="F27" s="64">
        <v>0</v>
      </c>
      <c r="G27" s="132">
        <f t="shared" si="1"/>
        <v>0.35753999999999997</v>
      </c>
      <c r="H27" s="64">
        <v>0</v>
      </c>
      <c r="I27" s="64">
        <f>J27+K27+L27+M27</f>
        <v>0</v>
      </c>
      <c r="J27" s="64">
        <v>0</v>
      </c>
      <c r="K27" s="64">
        <v>0</v>
      </c>
      <c r="L27" s="64">
        <f>V27</f>
        <v>0</v>
      </c>
      <c r="M27" s="64">
        <v>0</v>
      </c>
      <c r="N27" s="64">
        <f>'10 Квартал финансирование'!O37</f>
        <v>0.11918000000000001</v>
      </c>
      <c r="O27" s="64">
        <v>0</v>
      </c>
      <c r="P27" s="64">
        <v>0</v>
      </c>
      <c r="Q27" s="64">
        <v>0.11918000000000001</v>
      </c>
      <c r="R27" s="64">
        <v>0</v>
      </c>
      <c r="S27" s="64">
        <f>V27+W27</f>
        <v>0</v>
      </c>
      <c r="T27" s="64">
        <v>0</v>
      </c>
      <c r="U27" s="64">
        <v>0</v>
      </c>
      <c r="V27" s="64">
        <v>0</v>
      </c>
      <c r="W27" s="64">
        <v>0</v>
      </c>
    </row>
    <row r="28" spans="1:23" ht="15.75">
      <c r="A28" s="154" t="s">
        <v>229</v>
      </c>
      <c r="B28" s="105" t="str">
        <f>'10 Квартал финансирование'!B38</f>
        <v>Реконструкция кабельной линий 04 кВ (жилой фонд г. Шарья)</v>
      </c>
      <c r="C28" s="134" t="s">
        <v>55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f>S28</f>
        <v>0.19384044079999999</v>
      </c>
      <c r="J28" s="64">
        <v>0</v>
      </c>
      <c r="K28" s="64">
        <v>0</v>
      </c>
      <c r="L28" s="64">
        <f>'10 Квартал финансирование'!L38</f>
        <v>0.19384044079999999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f>T28+U28+V28+W28</f>
        <v>0.19384044079999999</v>
      </c>
      <c r="T28" s="64">
        <v>0</v>
      </c>
      <c r="U28" s="64">
        <v>0</v>
      </c>
      <c r="V28" s="64">
        <f>'10 Квартал финансирование'!P38</f>
        <v>0.19384044079999999</v>
      </c>
      <c r="W28" s="64">
        <v>0</v>
      </c>
    </row>
    <row r="29" spans="1:23" ht="31.5">
      <c r="A29" s="154" t="s">
        <v>230</v>
      </c>
      <c r="B29" s="105" t="str">
        <f>'10 Квартал финансирование'!B39</f>
        <v>Реконструкция кабельной линии  электропередачи 10кВ от РП 110-35-6 до ТП м-н "Победа"</v>
      </c>
      <c r="C29" s="134" t="s">
        <v>55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f>S29</f>
        <v>0.016148182</v>
      </c>
      <c r="J29" s="64">
        <v>0</v>
      </c>
      <c r="K29" s="64">
        <v>0</v>
      </c>
      <c r="L29" s="64">
        <f>'10 Квартал финансирование'!L39</f>
        <v>0.016148182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f>T29+U29+V29+W29</f>
        <v>0.016148182</v>
      </c>
      <c r="T29" s="64">
        <v>0</v>
      </c>
      <c r="U29" s="64">
        <v>0</v>
      </c>
      <c r="V29" s="64">
        <f>'10 Квартал финансирование'!P39</f>
        <v>0.016148182</v>
      </c>
      <c r="W29" s="64">
        <v>0</v>
      </c>
    </row>
    <row r="30" spans="1:23" ht="31.5">
      <c r="A30" s="155" t="s">
        <v>135</v>
      </c>
      <c r="B30" s="108" t="s">
        <v>69</v>
      </c>
      <c r="C30" s="134" t="s">
        <v>55</v>
      </c>
      <c r="D30" s="64">
        <f>D31</f>
        <v>0</v>
      </c>
      <c r="E30" s="64">
        <v>0</v>
      </c>
      <c r="F30" s="64">
        <v>0</v>
      </c>
      <c r="G30" s="132">
        <f t="shared" si="1"/>
        <v>0</v>
      </c>
      <c r="H30" s="64">
        <v>0</v>
      </c>
      <c r="I30" s="64">
        <f>I31</f>
        <v>0.2528297028</v>
      </c>
      <c r="J30" s="64">
        <v>0</v>
      </c>
      <c r="K30" s="64">
        <v>0</v>
      </c>
      <c r="L30" s="64">
        <f>L31</f>
        <v>0.2528297028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f>S31</f>
        <v>0.2528297028</v>
      </c>
      <c r="T30" s="64">
        <f>T31</f>
        <v>0</v>
      </c>
      <c r="U30" s="64">
        <f>U31</f>
        <v>0</v>
      </c>
      <c r="V30" s="64">
        <f>V31</f>
        <v>0.2528297028</v>
      </c>
      <c r="W30" s="64">
        <f>W31</f>
        <v>0</v>
      </c>
    </row>
    <row r="31" spans="1:23" ht="31.5">
      <c r="A31" s="154" t="s">
        <v>136</v>
      </c>
      <c r="B31" s="105" t="str">
        <f>'10 Квартал финансирование'!B41</f>
        <v>Модернизация трансформаторной подстанции, г.Шарья,Ветлужский п.,Садовая ул., д.12,ЛитА </v>
      </c>
      <c r="C31" s="134" t="s">
        <v>55</v>
      </c>
      <c r="D31" s="195">
        <v>0</v>
      </c>
      <c r="E31" s="195">
        <v>0</v>
      </c>
      <c r="F31" s="195">
        <v>0</v>
      </c>
      <c r="G31" s="132">
        <v>0</v>
      </c>
      <c r="H31" s="195">
        <v>0</v>
      </c>
      <c r="I31" s="195">
        <f>'10 Квартал финансирование'!L41</f>
        <v>0.2528297028</v>
      </c>
      <c r="J31" s="195">
        <v>0</v>
      </c>
      <c r="K31" s="195">
        <v>0</v>
      </c>
      <c r="L31" s="195">
        <f>I31</f>
        <v>0.2528297028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f>T31+U31+V31+W31</f>
        <v>0.2528297028</v>
      </c>
      <c r="T31" s="195">
        <v>0</v>
      </c>
      <c r="U31" s="195">
        <v>0</v>
      </c>
      <c r="V31" s="195">
        <f>'10 Квартал финансирование'!P41</f>
        <v>0.2528297028</v>
      </c>
      <c r="W31" s="195">
        <v>0</v>
      </c>
    </row>
    <row r="32" spans="1:23" ht="31.5">
      <c r="A32" s="155" t="s">
        <v>141</v>
      </c>
      <c r="B32" s="108" t="s">
        <v>76</v>
      </c>
      <c r="C32" s="134" t="s">
        <v>55</v>
      </c>
      <c r="D32" s="195">
        <v>0</v>
      </c>
      <c r="E32" s="195">
        <v>0</v>
      </c>
      <c r="F32" s="195">
        <v>0</v>
      </c>
      <c r="G32" s="132">
        <f t="shared" si="1"/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</row>
    <row r="33" spans="1:23" ht="24.75" customHeight="1">
      <c r="A33" s="162" t="s">
        <v>96</v>
      </c>
      <c r="B33" s="231" t="s">
        <v>97</v>
      </c>
      <c r="C33" s="134" t="s">
        <v>55</v>
      </c>
      <c r="D33" s="195">
        <f>SUM(D34:D37)</f>
        <v>9.645445113984</v>
      </c>
      <c r="E33" s="195">
        <f>SUM(E34:E36)</f>
        <v>0</v>
      </c>
      <c r="F33" s="195">
        <f>SUM(F34:F36)</f>
        <v>0</v>
      </c>
      <c r="G33" s="132">
        <f t="shared" si="1"/>
        <v>9.645445113984</v>
      </c>
      <c r="H33" s="195">
        <f>SUM(H34:H36)</f>
        <v>0</v>
      </c>
      <c r="I33" s="246">
        <f>SUM(I34:I37)</f>
        <v>1.008213004</v>
      </c>
      <c r="J33" s="195">
        <f>SUM(J34:J36)</f>
        <v>0</v>
      </c>
      <c r="K33" s="195">
        <f>SUM(K34:K36)</f>
        <v>0</v>
      </c>
      <c r="L33" s="195">
        <f>SUM(L34:L37)</f>
        <v>1.008213004</v>
      </c>
      <c r="M33" s="195">
        <f aca="true" t="shared" si="4" ref="M33:R33">SUM(M34:M36)</f>
        <v>0</v>
      </c>
      <c r="N33" s="195">
        <f t="shared" si="4"/>
        <v>0</v>
      </c>
      <c r="O33" s="195">
        <f t="shared" si="4"/>
        <v>0</v>
      </c>
      <c r="P33" s="195">
        <f t="shared" si="4"/>
        <v>0</v>
      </c>
      <c r="Q33" s="195">
        <f t="shared" si="4"/>
        <v>0</v>
      </c>
      <c r="R33" s="195">
        <f t="shared" si="4"/>
        <v>0</v>
      </c>
      <c r="S33" s="195">
        <f>SUM(S34:S37)</f>
        <v>0</v>
      </c>
      <c r="T33" s="195">
        <f>SUM(T34:T36)</f>
        <v>0</v>
      </c>
      <c r="U33" s="247">
        <f>SUM(U34:U36)</f>
        <v>0</v>
      </c>
      <c r="V33" s="64">
        <f>SUM(V34:V37)</f>
        <v>0</v>
      </c>
      <c r="W33" s="248">
        <f>SUM(W34:W36)</f>
        <v>0</v>
      </c>
    </row>
    <row r="34" spans="1:23" ht="28.5" customHeight="1">
      <c r="A34" s="150" t="s">
        <v>142</v>
      </c>
      <c r="B34" s="111" t="s">
        <v>99</v>
      </c>
      <c r="C34" s="134" t="s">
        <v>55</v>
      </c>
      <c r="D34" s="62">
        <f>'10 Квартал финансирование'!E59</f>
        <v>9.102645113984</v>
      </c>
      <c r="E34" s="62">
        <v>0</v>
      </c>
      <c r="F34" s="62">
        <v>0</v>
      </c>
      <c r="G34" s="132">
        <f t="shared" si="1"/>
        <v>9.102645113984</v>
      </c>
      <c r="H34" s="242">
        <v>0</v>
      </c>
      <c r="I34" s="64">
        <f>J34+K34+L34+M34</f>
        <v>0</v>
      </c>
      <c r="J34" s="62">
        <v>0</v>
      </c>
      <c r="K34" s="62">
        <v>0</v>
      </c>
      <c r="L34" s="62">
        <f>'10 Квартал финансирование'!L59</f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f>V34+W34</f>
        <v>0</v>
      </c>
      <c r="T34" s="175">
        <v>0</v>
      </c>
      <c r="U34" s="175">
        <v>0</v>
      </c>
      <c r="V34" s="62">
        <f>'10 Квартал финансирование'!T59</f>
        <v>0</v>
      </c>
      <c r="W34" s="64">
        <v>0</v>
      </c>
    </row>
    <row r="35" spans="1:23" ht="26.25" customHeight="1">
      <c r="A35" s="150" t="s">
        <v>143</v>
      </c>
      <c r="B35" s="111" t="s">
        <v>101</v>
      </c>
      <c r="C35" s="134" t="s">
        <v>55</v>
      </c>
      <c r="D35" s="62">
        <f>'10 Квартал финансирование'!E60</f>
        <v>0.5428</v>
      </c>
      <c r="E35" s="62">
        <v>0</v>
      </c>
      <c r="F35" s="62">
        <v>0</v>
      </c>
      <c r="G35" s="132">
        <f t="shared" si="1"/>
        <v>0.5428</v>
      </c>
      <c r="H35" s="243">
        <v>0</v>
      </c>
      <c r="I35" s="64">
        <f>J35+K35+L35+M35</f>
        <v>0</v>
      </c>
      <c r="J35" s="62">
        <v>0</v>
      </c>
      <c r="K35" s="62">
        <v>0</v>
      </c>
      <c r="L35" s="64">
        <f>V35</f>
        <v>0</v>
      </c>
      <c r="M35" s="62">
        <v>0</v>
      </c>
      <c r="N35" s="64">
        <f>Q35+R35</f>
        <v>0</v>
      </c>
      <c r="O35" s="62">
        <v>0</v>
      </c>
      <c r="P35" s="62">
        <v>0</v>
      </c>
      <c r="Q35" s="62">
        <f>'10 Квартал финансирование'!M60</f>
        <v>0</v>
      </c>
      <c r="R35" s="62">
        <v>0</v>
      </c>
      <c r="S35" s="62">
        <f>V35+W35</f>
        <v>0</v>
      </c>
      <c r="T35" s="175">
        <v>0</v>
      </c>
      <c r="U35" s="175">
        <v>0</v>
      </c>
      <c r="V35" s="62">
        <v>0</v>
      </c>
      <c r="W35" s="64">
        <v>0</v>
      </c>
    </row>
    <row r="36" spans="1:23" ht="27.75" customHeight="1" hidden="1">
      <c r="A36" s="150" t="s">
        <v>144</v>
      </c>
      <c r="B36" s="111" t="s">
        <v>103</v>
      </c>
      <c r="C36" s="134" t="s">
        <v>55</v>
      </c>
      <c r="D36" s="64">
        <f>G36+H36</f>
        <v>0</v>
      </c>
      <c r="E36" s="62">
        <v>0</v>
      </c>
      <c r="F36" s="62">
        <v>0</v>
      </c>
      <c r="G36" s="132">
        <v>0</v>
      </c>
      <c r="H36" s="243">
        <v>0</v>
      </c>
      <c r="I36" s="64">
        <f>J36+K36+L36+M36</f>
        <v>0</v>
      </c>
      <c r="J36" s="62">
        <v>0</v>
      </c>
      <c r="K36" s="62">
        <v>0</v>
      </c>
      <c r="L36" s="64">
        <v>0</v>
      </c>
      <c r="M36" s="62">
        <v>0</v>
      </c>
      <c r="N36" s="64">
        <f>Q36+R36</f>
        <v>0</v>
      </c>
      <c r="O36" s="62">
        <v>0</v>
      </c>
      <c r="P36" s="62">
        <v>0</v>
      </c>
      <c r="Q36" s="62">
        <f>'10 Квартал финансирование'!M61</f>
        <v>0</v>
      </c>
      <c r="R36" s="62">
        <v>0</v>
      </c>
      <c r="S36" s="62">
        <f>V36+W36</f>
        <v>0</v>
      </c>
      <c r="T36" s="175">
        <v>0</v>
      </c>
      <c r="U36" s="175">
        <v>0</v>
      </c>
      <c r="V36" s="62">
        <v>0</v>
      </c>
      <c r="W36" s="64">
        <v>0</v>
      </c>
    </row>
    <row r="37" spans="1:23" ht="15.75">
      <c r="A37" s="244" t="s">
        <v>144</v>
      </c>
      <c r="B37" s="245" t="s">
        <v>112</v>
      </c>
      <c r="C37" s="134" t="s">
        <v>55</v>
      </c>
      <c r="D37" s="64">
        <v>0</v>
      </c>
      <c r="E37" s="64">
        <v>0</v>
      </c>
      <c r="F37" s="64">
        <v>0</v>
      </c>
      <c r="G37" s="132">
        <f t="shared" si="1"/>
        <v>0</v>
      </c>
      <c r="H37" s="64">
        <v>0</v>
      </c>
      <c r="I37" s="166">
        <f>'10 Квартал финансирование'!L58</f>
        <v>1.008213004</v>
      </c>
      <c r="J37" s="62">
        <v>0</v>
      </c>
      <c r="K37" s="62">
        <v>0</v>
      </c>
      <c r="L37" s="94">
        <f>I37</f>
        <v>1.008213004</v>
      </c>
      <c r="M37" s="62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62">
        <f>V37+W37</f>
        <v>0</v>
      </c>
      <c r="T37" s="94">
        <v>0</v>
      </c>
      <c r="U37" s="62">
        <v>0</v>
      </c>
      <c r="V37" s="62">
        <v>0</v>
      </c>
      <c r="W37" s="64">
        <v>0</v>
      </c>
    </row>
    <row r="38" ht="15.75">
      <c r="V38" s="44"/>
    </row>
    <row r="39" ht="15.75">
      <c r="G39" s="45"/>
    </row>
  </sheetData>
  <sheetProtection selectLockedCells="1" selectUnlockedCells="1"/>
  <mergeCells count="17">
    <mergeCell ref="A13:W13"/>
    <mergeCell ref="A4:W4"/>
    <mergeCell ref="A6:W6"/>
    <mergeCell ref="A7:W7"/>
    <mergeCell ref="A9:W9"/>
    <mergeCell ref="A10:W10"/>
    <mergeCell ref="A12:W12"/>
    <mergeCell ref="A14:A17"/>
    <mergeCell ref="B14:B17"/>
    <mergeCell ref="C14:C17"/>
    <mergeCell ref="D14:W14"/>
    <mergeCell ref="D15:M15"/>
    <mergeCell ref="N15:W15"/>
    <mergeCell ref="D16:H16"/>
    <mergeCell ref="I16:M16"/>
    <mergeCell ref="N16:R16"/>
    <mergeCell ref="S16:W16"/>
  </mergeCells>
  <dataValidations count="1">
    <dataValidation type="textLength" operator="lessThanOrEqual" allowBlank="1" showErrorMessage="1" errorTitle="Ошибка" error="Допускается ввод не более 900 символов!" sqref="B34:B36 B25:B29 B23">
      <formula1>900</formula1>
    </dataValidation>
  </dataValidation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7"/>
  <sheetViews>
    <sheetView view="pageBreakPreview" zoomScale="70" zoomScaleNormal="50" zoomScaleSheetLayoutView="70" zoomScalePageLayoutView="0" workbookViewId="0" topLeftCell="Q29">
      <selection activeCell="AI83" sqref="AI83"/>
    </sheetView>
  </sheetViews>
  <sheetFormatPr defaultColWidth="9.8515625" defaultRowHeight="12.75"/>
  <cols>
    <col min="1" max="1" width="14.57421875" style="1" customWidth="1"/>
    <col min="2" max="2" width="77.00390625" style="2" customWidth="1"/>
    <col min="3" max="3" width="16.421875" style="1" customWidth="1"/>
    <col min="4" max="4" width="21.421875" style="4" customWidth="1"/>
    <col min="5" max="5" width="12.57421875" style="4" customWidth="1"/>
    <col min="6" max="6" width="16.421875" style="4" customWidth="1"/>
    <col min="7" max="7" width="14.8515625" style="4" customWidth="1"/>
    <col min="8" max="8" width="14.28125" style="4" customWidth="1"/>
    <col min="9" max="9" width="12.140625" style="4" customWidth="1"/>
    <col min="10" max="10" width="12.00390625" style="4" customWidth="1"/>
    <col min="11" max="11" width="12.140625" style="4" customWidth="1"/>
    <col min="12" max="12" width="12.8515625" style="4" customWidth="1"/>
    <col min="13" max="13" width="10.8515625" style="4" customWidth="1"/>
    <col min="14" max="15" width="10.28125" style="4" customWidth="1"/>
    <col min="16" max="16" width="10.57421875" style="4" customWidth="1"/>
    <col min="17" max="17" width="10.57421875" style="178" customWidth="1"/>
    <col min="18" max="18" width="10.8515625" style="178" customWidth="1"/>
    <col min="19" max="19" width="12.28125" style="178" customWidth="1"/>
    <col min="20" max="20" width="11.57421875" style="178" customWidth="1"/>
    <col min="21" max="21" width="11.57421875" style="4" customWidth="1"/>
    <col min="22" max="23" width="10.00390625" style="4" customWidth="1"/>
    <col min="24" max="25" width="9.28125" style="4" customWidth="1"/>
    <col min="26" max="27" width="10.00390625" style="4" customWidth="1"/>
    <col min="28" max="28" width="14.28125" style="4" customWidth="1"/>
    <col min="29" max="29" width="11.7109375" style="4" customWidth="1"/>
    <col min="30" max="30" width="21.57421875" style="4" customWidth="1"/>
    <col min="31" max="31" width="11.7109375" style="4" customWidth="1"/>
    <col min="32" max="32" width="14.28125" style="4" customWidth="1"/>
    <col min="33" max="33" width="11.28125" style="6" customWidth="1"/>
    <col min="34" max="34" width="11.7109375" style="6" customWidth="1"/>
    <col min="35" max="35" width="42.28125" style="1" customWidth="1"/>
    <col min="36" max="36" width="12.00390625" style="7" customWidth="1"/>
    <col min="37" max="40" width="11.7109375" style="7" customWidth="1"/>
    <col min="41" max="41" width="13.28125" style="7" customWidth="1"/>
    <col min="42" max="42" width="12.57421875" style="7" customWidth="1"/>
    <col min="43" max="43" width="15.57421875" style="7" customWidth="1"/>
    <col min="44" max="44" width="16.57421875" style="7" customWidth="1"/>
    <col min="45" max="45" width="14.28125" style="7" customWidth="1"/>
    <col min="46" max="46" width="12.8515625" style="7" customWidth="1"/>
    <col min="47" max="47" width="19.28125" style="7" customWidth="1"/>
    <col min="48" max="16384" width="9.8515625" style="7" customWidth="1"/>
  </cols>
  <sheetData>
    <row r="1" spans="1:35" ht="15.75">
      <c r="A1" s="218"/>
      <c r="G1" s="4" t="s">
        <v>0</v>
      </c>
      <c r="Q1" s="182"/>
      <c r="R1" s="182"/>
      <c r="S1" s="182"/>
      <c r="T1" s="182"/>
      <c r="U1" s="17"/>
      <c r="AI1" s="1" t="s">
        <v>145</v>
      </c>
    </row>
    <row r="2" spans="1:35" ht="15.75">
      <c r="A2" s="15"/>
      <c r="B2" s="14"/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2"/>
      <c r="R2" s="182"/>
      <c r="S2" s="182"/>
      <c r="T2" s="182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20"/>
      <c r="AH2" s="20"/>
      <c r="AI2" s="15" t="s">
        <v>2</v>
      </c>
    </row>
    <row r="3" spans="1:35" ht="15.75">
      <c r="A3" s="15"/>
      <c r="B3" s="14"/>
      <c r="C3" s="1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2"/>
      <c r="R3" s="182"/>
      <c r="S3" s="182"/>
      <c r="T3" s="182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0"/>
      <c r="AH3" s="20"/>
      <c r="AI3" s="15" t="s">
        <v>3</v>
      </c>
    </row>
    <row r="4" spans="1:35" ht="15.75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</row>
    <row r="5" spans="1:35" ht="15.75">
      <c r="A5" s="15"/>
      <c r="B5" s="14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2"/>
      <c r="R5" s="182"/>
      <c r="S5" s="182"/>
      <c r="T5" s="182"/>
      <c r="U5" s="17"/>
      <c r="V5" s="17"/>
      <c r="W5" s="17" t="s">
        <v>0</v>
      </c>
      <c r="X5" s="26"/>
      <c r="Y5" s="26"/>
      <c r="Z5" s="26"/>
      <c r="AA5" s="26"/>
      <c r="AB5" s="26"/>
      <c r="AC5" s="26"/>
      <c r="AD5" s="26"/>
      <c r="AE5" s="26"/>
      <c r="AF5" s="26"/>
      <c r="AG5" s="73"/>
      <c r="AH5" s="73"/>
      <c r="AI5" s="73"/>
    </row>
    <row r="6" spans="1:35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</row>
    <row r="7" spans="1:35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</row>
    <row r="8" spans="1:35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221"/>
      <c r="R8" s="221"/>
      <c r="S8" s="221"/>
      <c r="T8" s="221"/>
      <c r="U8" s="146"/>
      <c r="V8" s="146"/>
      <c r="W8" s="146"/>
      <c r="X8" s="26"/>
      <c r="Y8" s="26"/>
      <c r="Z8" s="26"/>
      <c r="AA8" s="26"/>
      <c r="AB8" s="26"/>
      <c r="AC8" s="26"/>
      <c r="AD8" s="183"/>
      <c r="AE8" s="26"/>
      <c r="AF8" s="26"/>
      <c r="AG8" s="73"/>
      <c r="AH8" s="73"/>
      <c r="AI8" s="73"/>
    </row>
    <row r="9" spans="1:35" ht="15.75">
      <c r="A9" s="271" t="s">
        <v>116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</row>
    <row r="10" spans="1:35" ht="15.7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6"/>
      <c r="Y10" s="26"/>
      <c r="Z10" s="26"/>
      <c r="AA10" s="26"/>
      <c r="AB10" s="26"/>
      <c r="AC10" s="26"/>
      <c r="AD10" s="26"/>
      <c r="AE10" s="26"/>
      <c r="AF10" s="26"/>
      <c r="AG10" s="73"/>
      <c r="AH10" s="73"/>
      <c r="AI10" s="73"/>
    </row>
    <row r="11" spans="1:35" ht="15.75">
      <c r="A11" s="269" t="s">
        <v>6</v>
      </c>
      <c r="B11" s="269"/>
      <c r="C11" s="185"/>
      <c r="D11" s="99"/>
      <c r="E11" s="99"/>
      <c r="F11" s="99"/>
      <c r="G11" s="99"/>
      <c r="H11" s="99"/>
      <c r="I11" s="99"/>
      <c r="J11" s="99"/>
      <c r="K11" s="99"/>
      <c r="L11" s="99"/>
      <c r="M11" s="268"/>
      <c r="N11" s="268"/>
      <c r="O11" s="268"/>
      <c r="P11" s="99"/>
      <c r="Q11" s="186"/>
      <c r="R11" s="186"/>
      <c r="S11" s="186"/>
      <c r="T11" s="186"/>
      <c r="U11" s="99"/>
      <c r="V11" s="99"/>
      <c r="W11" s="99"/>
      <c r="X11" s="26"/>
      <c r="Y11" s="26"/>
      <c r="Z11" s="26"/>
      <c r="AA11" s="26"/>
      <c r="AB11" s="26"/>
      <c r="AC11" s="26"/>
      <c r="AD11" s="26"/>
      <c r="AE11" s="26"/>
      <c r="AF11" s="26"/>
      <c r="AG11" s="73"/>
      <c r="AH11" s="73"/>
      <c r="AI11" s="73"/>
    </row>
    <row r="12" spans="1:35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</row>
    <row r="13" spans="1:36" ht="15.75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46"/>
    </row>
    <row r="14" spans="1:36" ht="26.25" customHeight="1">
      <c r="A14" s="262" t="s">
        <v>146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47"/>
    </row>
    <row r="15" spans="1:35" ht="68.25" customHeight="1">
      <c r="A15" s="256" t="s">
        <v>8</v>
      </c>
      <c r="B15" s="256" t="s">
        <v>9</v>
      </c>
      <c r="C15" s="256" t="s">
        <v>118</v>
      </c>
      <c r="D15" s="255" t="s">
        <v>147</v>
      </c>
      <c r="E15" s="255" t="s">
        <v>221</v>
      </c>
      <c r="F15" s="255"/>
      <c r="G15" s="255" t="s">
        <v>222</v>
      </c>
      <c r="H15" s="255"/>
      <c r="I15" s="265" t="s">
        <v>148</v>
      </c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55" t="s">
        <v>149</v>
      </c>
      <c r="AD15" s="255"/>
      <c r="AE15" s="255" t="s">
        <v>150</v>
      </c>
      <c r="AF15" s="255"/>
      <c r="AG15" s="255"/>
      <c r="AH15" s="255"/>
      <c r="AI15" s="256" t="s">
        <v>16</v>
      </c>
    </row>
    <row r="16" spans="1:35" ht="31.5" customHeight="1">
      <c r="A16" s="256"/>
      <c r="B16" s="256"/>
      <c r="C16" s="256"/>
      <c r="D16" s="255"/>
      <c r="E16" s="255"/>
      <c r="F16" s="255"/>
      <c r="G16" s="255"/>
      <c r="H16" s="255"/>
      <c r="I16" s="255" t="s">
        <v>17</v>
      </c>
      <c r="J16" s="255"/>
      <c r="K16" s="255"/>
      <c r="L16" s="255"/>
      <c r="M16" s="265" t="s">
        <v>18</v>
      </c>
      <c r="N16" s="265"/>
      <c r="O16" s="265"/>
      <c r="P16" s="265"/>
      <c r="Q16" s="267" t="s">
        <v>19</v>
      </c>
      <c r="R16" s="267"/>
      <c r="S16" s="267"/>
      <c r="T16" s="267"/>
      <c r="U16" s="265" t="s">
        <v>20</v>
      </c>
      <c r="V16" s="265"/>
      <c r="W16" s="265"/>
      <c r="X16" s="265"/>
      <c r="Y16" s="265" t="s">
        <v>21</v>
      </c>
      <c r="Z16" s="265"/>
      <c r="AA16" s="265"/>
      <c r="AB16" s="265"/>
      <c r="AC16" s="255"/>
      <c r="AD16" s="255"/>
      <c r="AE16" s="255" t="s">
        <v>151</v>
      </c>
      <c r="AF16" s="255"/>
      <c r="AG16" s="257" t="s">
        <v>23</v>
      </c>
      <c r="AH16" s="257"/>
      <c r="AI16" s="256"/>
    </row>
    <row r="17" spans="1:35" ht="31.5" customHeight="1">
      <c r="A17" s="256"/>
      <c r="B17" s="256"/>
      <c r="C17" s="256"/>
      <c r="D17" s="255"/>
      <c r="E17" s="255"/>
      <c r="F17" s="255"/>
      <c r="G17" s="255"/>
      <c r="H17" s="255"/>
      <c r="I17" s="255" t="s">
        <v>27</v>
      </c>
      <c r="J17" s="255"/>
      <c r="K17" s="255" t="s">
        <v>152</v>
      </c>
      <c r="L17" s="255"/>
      <c r="M17" s="255" t="s">
        <v>27</v>
      </c>
      <c r="N17" s="255"/>
      <c r="O17" s="255" t="s">
        <v>152</v>
      </c>
      <c r="P17" s="255"/>
      <c r="Q17" s="266" t="s">
        <v>27</v>
      </c>
      <c r="R17" s="266"/>
      <c r="S17" s="266" t="s">
        <v>152</v>
      </c>
      <c r="T17" s="266"/>
      <c r="U17" s="255" t="s">
        <v>27</v>
      </c>
      <c r="V17" s="255"/>
      <c r="W17" s="255" t="s">
        <v>152</v>
      </c>
      <c r="X17" s="255"/>
      <c r="Y17" s="255" t="s">
        <v>27</v>
      </c>
      <c r="Z17" s="255"/>
      <c r="AA17" s="255" t="s">
        <v>152</v>
      </c>
      <c r="AB17" s="255"/>
      <c r="AC17" s="22"/>
      <c r="AD17" s="22"/>
      <c r="AE17" s="255"/>
      <c r="AF17" s="255"/>
      <c r="AG17" s="257"/>
      <c r="AH17" s="257"/>
      <c r="AI17" s="256"/>
    </row>
    <row r="18" spans="1:36" ht="155.25" customHeight="1">
      <c r="A18" s="256"/>
      <c r="B18" s="256"/>
      <c r="C18" s="256"/>
      <c r="D18" s="255"/>
      <c r="E18" s="48" t="s">
        <v>153</v>
      </c>
      <c r="F18" s="48" t="s">
        <v>154</v>
      </c>
      <c r="G18" s="48" t="s">
        <v>153</v>
      </c>
      <c r="H18" s="48" t="s">
        <v>154</v>
      </c>
      <c r="I18" s="48" t="s">
        <v>153</v>
      </c>
      <c r="J18" s="48" t="s">
        <v>154</v>
      </c>
      <c r="K18" s="48" t="s">
        <v>153</v>
      </c>
      <c r="L18" s="48" t="s">
        <v>154</v>
      </c>
      <c r="M18" s="48" t="s">
        <v>153</v>
      </c>
      <c r="N18" s="48" t="s">
        <v>154</v>
      </c>
      <c r="O18" s="48" t="s">
        <v>153</v>
      </c>
      <c r="P18" s="48" t="s">
        <v>154</v>
      </c>
      <c r="Q18" s="188" t="s">
        <v>153</v>
      </c>
      <c r="R18" s="188" t="s">
        <v>154</v>
      </c>
      <c r="S18" s="188" t="s">
        <v>153</v>
      </c>
      <c r="T18" s="188" t="s">
        <v>154</v>
      </c>
      <c r="U18" s="48" t="s">
        <v>153</v>
      </c>
      <c r="V18" s="48" t="s">
        <v>154</v>
      </c>
      <c r="W18" s="48" t="s">
        <v>153</v>
      </c>
      <c r="X18" s="48" t="s">
        <v>154</v>
      </c>
      <c r="Y18" s="48" t="s">
        <v>153</v>
      </c>
      <c r="Z18" s="48" t="s">
        <v>154</v>
      </c>
      <c r="AA18" s="48" t="s">
        <v>153</v>
      </c>
      <c r="AB18" s="48" t="s">
        <v>154</v>
      </c>
      <c r="AC18" s="48" t="s">
        <v>155</v>
      </c>
      <c r="AD18" s="48" t="s">
        <v>154</v>
      </c>
      <c r="AE18" s="48" t="s">
        <v>155</v>
      </c>
      <c r="AF18" s="48" t="s">
        <v>154</v>
      </c>
      <c r="AG18" s="49" t="s">
        <v>155</v>
      </c>
      <c r="AH18" s="49" t="s">
        <v>154</v>
      </c>
      <c r="AI18" s="256"/>
      <c r="AJ18" s="26"/>
    </row>
    <row r="19" spans="1:38" ht="20.25" customHeight="1">
      <c r="A19" s="21">
        <v>1</v>
      </c>
      <c r="B19" s="21">
        <v>2</v>
      </c>
      <c r="C19" s="21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187">
        <v>17</v>
      </c>
      <c r="R19" s="187">
        <v>18</v>
      </c>
      <c r="S19" s="187">
        <v>19</v>
      </c>
      <c r="T19" s="187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22">
        <v>30</v>
      </c>
      <c r="AE19" s="22">
        <v>31</v>
      </c>
      <c r="AF19" s="22">
        <v>32</v>
      </c>
      <c r="AG19" s="22">
        <v>33</v>
      </c>
      <c r="AH19" s="22">
        <v>34</v>
      </c>
      <c r="AI19" s="21">
        <v>35</v>
      </c>
      <c r="AJ19" s="26"/>
      <c r="AK19" s="50">
        <f>X20-V20</f>
        <v>-8.4077</v>
      </c>
      <c r="AL19" s="27">
        <f>L20-J20</f>
        <v>-18.665026710000003</v>
      </c>
    </row>
    <row r="20" spans="1:36" ht="15.75">
      <c r="A20" s="150"/>
      <c r="B20" s="108" t="s">
        <v>29</v>
      </c>
      <c r="C20" s="151" t="s">
        <v>55</v>
      </c>
      <c r="D20" s="132">
        <f>D21+D29+D65</f>
        <v>19.930190000000003</v>
      </c>
      <c r="E20" s="93" t="s">
        <v>156</v>
      </c>
      <c r="F20" s="209">
        <v>0</v>
      </c>
      <c r="G20" s="93" t="s">
        <v>156</v>
      </c>
      <c r="H20" s="209">
        <f>D20-F20</f>
        <v>19.930190000000003</v>
      </c>
      <c r="I20" s="93" t="s">
        <v>156</v>
      </c>
      <c r="J20" s="132">
        <f>J21+J29+J65</f>
        <v>19.930190000000003</v>
      </c>
      <c r="K20" s="93" t="s">
        <v>156</v>
      </c>
      <c r="L20" s="132">
        <f>L21+L29+L65</f>
        <v>1.26516329</v>
      </c>
      <c r="M20" s="93" t="s">
        <v>156</v>
      </c>
      <c r="N20" s="209">
        <f>N21+N29+N65</f>
        <v>0.854</v>
      </c>
      <c r="O20" s="209"/>
      <c r="P20" s="132">
        <f>P21+P29+P65</f>
        <v>0.8544178</v>
      </c>
      <c r="Q20" s="222" t="s">
        <v>156</v>
      </c>
      <c r="R20" s="239">
        <f>R21+R29+R65</f>
        <v>4.2448139712</v>
      </c>
      <c r="S20" s="224" t="s">
        <v>156</v>
      </c>
      <c r="T20" s="239">
        <f>T21+T29+T65</f>
        <v>0.41074549</v>
      </c>
      <c r="U20" s="93" t="s">
        <v>156</v>
      </c>
      <c r="V20" s="132">
        <f>V21+V29+V65</f>
        <v>8.4077</v>
      </c>
      <c r="W20" s="93" t="s">
        <v>156</v>
      </c>
      <c r="X20" s="132">
        <f>X21+X29+X65</f>
        <v>0</v>
      </c>
      <c r="Y20" s="93" t="s">
        <v>156</v>
      </c>
      <c r="Z20" s="132">
        <f>Z21+Z29+Z65</f>
        <v>6.423676028800001</v>
      </c>
      <c r="AA20" s="93" t="s">
        <v>156</v>
      </c>
      <c r="AB20" s="132">
        <f>AB21+AB29+AB65</f>
        <v>0</v>
      </c>
      <c r="AC20" s="93" t="s">
        <v>156</v>
      </c>
      <c r="AD20" s="209">
        <f>T20-R20</f>
        <v>-3.8340684812</v>
      </c>
      <c r="AE20" s="93" t="s">
        <v>156</v>
      </c>
      <c r="AF20" s="209">
        <f>L20-J20</f>
        <v>-18.665026710000003</v>
      </c>
      <c r="AG20" s="93" t="s">
        <v>156</v>
      </c>
      <c r="AH20" s="159">
        <f>AF20/J20</f>
        <v>-0.9365202594656649</v>
      </c>
      <c r="AI20" s="89"/>
      <c r="AJ20" s="26"/>
    </row>
    <row r="21" spans="1:35" ht="15.75">
      <c r="A21" s="203" t="s">
        <v>31</v>
      </c>
      <c r="B21" s="108" t="s">
        <v>32</v>
      </c>
      <c r="C21" s="151" t="s">
        <v>55</v>
      </c>
      <c r="D21" s="93">
        <v>0</v>
      </c>
      <c r="E21" s="93" t="s">
        <v>156</v>
      </c>
      <c r="F21" s="93">
        <v>0</v>
      </c>
      <c r="G21" s="93" t="s">
        <v>156</v>
      </c>
      <c r="H21" s="209">
        <f aca="true" t="shared" si="0" ref="H21:H72">D21-F21</f>
        <v>0</v>
      </c>
      <c r="I21" s="93" t="s">
        <v>156</v>
      </c>
      <c r="J21" s="93">
        <v>0</v>
      </c>
      <c r="K21" s="93" t="s">
        <v>156</v>
      </c>
      <c r="L21" s="93">
        <v>0</v>
      </c>
      <c r="M21" s="93" t="s">
        <v>156</v>
      </c>
      <c r="N21" s="93">
        <v>0</v>
      </c>
      <c r="O21" s="93">
        <v>0</v>
      </c>
      <c r="P21" s="93">
        <v>0</v>
      </c>
      <c r="Q21" s="222" t="s">
        <v>156</v>
      </c>
      <c r="R21" s="224">
        <v>0</v>
      </c>
      <c r="S21" s="224" t="s">
        <v>156</v>
      </c>
      <c r="T21" s="224">
        <v>0</v>
      </c>
      <c r="U21" s="93" t="s">
        <v>156</v>
      </c>
      <c r="V21" s="93">
        <v>0</v>
      </c>
      <c r="W21" s="93" t="s">
        <v>156</v>
      </c>
      <c r="X21" s="93">
        <v>0</v>
      </c>
      <c r="Y21" s="93" t="s">
        <v>156</v>
      </c>
      <c r="Z21" s="93">
        <v>0</v>
      </c>
      <c r="AA21" s="93" t="s">
        <v>156</v>
      </c>
      <c r="AB21" s="93">
        <v>0</v>
      </c>
      <c r="AC21" s="93">
        <v>0</v>
      </c>
      <c r="AD21" s="209">
        <f aca="true" t="shared" si="1" ref="AD21:AD72">T21-R21</f>
        <v>0</v>
      </c>
      <c r="AE21" s="93">
        <v>0</v>
      </c>
      <c r="AF21" s="209">
        <f aca="true" t="shared" si="2" ref="AF21:AF72">L21-J21</f>
        <v>0</v>
      </c>
      <c r="AG21" s="93" t="s">
        <v>156</v>
      </c>
      <c r="AH21" s="159"/>
      <c r="AI21" s="89"/>
    </row>
    <row r="22" spans="1:35" ht="15.75" hidden="1">
      <c r="A22" s="154" t="s">
        <v>127</v>
      </c>
      <c r="B22" s="105"/>
      <c r="C22" s="151" t="s">
        <v>55</v>
      </c>
      <c r="D22" s="93">
        <v>0</v>
      </c>
      <c r="E22" s="93" t="s">
        <v>156</v>
      </c>
      <c r="F22" s="93">
        <v>0</v>
      </c>
      <c r="G22" s="93" t="s">
        <v>156</v>
      </c>
      <c r="H22" s="209">
        <f t="shared" si="0"/>
        <v>0</v>
      </c>
      <c r="I22" s="93" t="s">
        <v>156</v>
      </c>
      <c r="J22" s="93">
        <f>N22+R22+V22+Z22</f>
        <v>0</v>
      </c>
      <c r="K22" s="93" t="s">
        <v>156</v>
      </c>
      <c r="L22" s="93">
        <f aca="true" t="shared" si="3" ref="L22:L28">P22+T22+X22+AB22</f>
        <v>0</v>
      </c>
      <c r="M22" s="93" t="s">
        <v>156</v>
      </c>
      <c r="N22" s="93">
        <v>0</v>
      </c>
      <c r="O22" s="93" t="s">
        <v>156</v>
      </c>
      <c r="P22" s="93">
        <v>0</v>
      </c>
      <c r="Q22" s="224" t="s">
        <v>156</v>
      </c>
      <c r="R22" s="224">
        <v>0</v>
      </c>
      <c r="S22" s="224" t="s">
        <v>156</v>
      </c>
      <c r="T22" s="224">
        <v>0</v>
      </c>
      <c r="U22" s="93" t="s">
        <v>156</v>
      </c>
      <c r="V22" s="93">
        <v>0</v>
      </c>
      <c r="W22" s="93" t="s">
        <v>156</v>
      </c>
      <c r="X22" s="92">
        <v>0</v>
      </c>
      <c r="Y22" s="93" t="s">
        <v>156</v>
      </c>
      <c r="Z22" s="93">
        <v>0</v>
      </c>
      <c r="AA22" s="93" t="s">
        <v>156</v>
      </c>
      <c r="AB22" s="93">
        <v>0</v>
      </c>
      <c r="AC22" s="93" t="s">
        <v>156</v>
      </c>
      <c r="AD22" s="209">
        <f t="shared" si="1"/>
        <v>0</v>
      </c>
      <c r="AE22" s="93" t="s">
        <v>156</v>
      </c>
      <c r="AF22" s="209">
        <f t="shared" si="2"/>
        <v>0</v>
      </c>
      <c r="AG22" s="93" t="s">
        <v>156</v>
      </c>
      <c r="AH22" s="159" t="e">
        <f aca="true" t="shared" si="4" ref="AH22:AH71">AF22/J22</f>
        <v>#DIV/0!</v>
      </c>
      <c r="AI22" s="89"/>
    </row>
    <row r="23" spans="1:35" ht="15.75" hidden="1">
      <c r="A23" s="154" t="s">
        <v>128</v>
      </c>
      <c r="B23" s="105"/>
      <c r="C23" s="151" t="s">
        <v>55</v>
      </c>
      <c r="D23" s="93">
        <v>0</v>
      </c>
      <c r="E23" s="93" t="s">
        <v>156</v>
      </c>
      <c r="F23" s="93">
        <v>0</v>
      </c>
      <c r="G23" s="93" t="s">
        <v>156</v>
      </c>
      <c r="H23" s="209">
        <f t="shared" si="0"/>
        <v>0</v>
      </c>
      <c r="I23" s="93" t="s">
        <v>156</v>
      </c>
      <c r="J23" s="93">
        <v>0</v>
      </c>
      <c r="K23" s="93" t="s">
        <v>156</v>
      </c>
      <c r="L23" s="93">
        <f t="shared" si="3"/>
        <v>0</v>
      </c>
      <c r="M23" s="93" t="s">
        <v>156</v>
      </c>
      <c r="N23" s="93">
        <v>0</v>
      </c>
      <c r="O23" s="93" t="s">
        <v>156</v>
      </c>
      <c r="P23" s="93">
        <v>0</v>
      </c>
      <c r="Q23" s="224" t="s">
        <v>156</v>
      </c>
      <c r="R23" s="224">
        <v>0</v>
      </c>
      <c r="S23" s="224" t="s">
        <v>156</v>
      </c>
      <c r="T23" s="224">
        <v>0</v>
      </c>
      <c r="U23" s="93" t="s">
        <v>156</v>
      </c>
      <c r="V23" s="93">
        <v>0</v>
      </c>
      <c r="W23" s="93" t="s">
        <v>156</v>
      </c>
      <c r="X23" s="92">
        <v>0</v>
      </c>
      <c r="Y23" s="93" t="s">
        <v>156</v>
      </c>
      <c r="Z23" s="93">
        <v>0</v>
      </c>
      <c r="AA23" s="93" t="s">
        <v>156</v>
      </c>
      <c r="AB23" s="93">
        <v>0</v>
      </c>
      <c r="AC23" s="93" t="s">
        <v>156</v>
      </c>
      <c r="AD23" s="209">
        <f t="shared" si="1"/>
        <v>0</v>
      </c>
      <c r="AE23" s="93" t="s">
        <v>156</v>
      </c>
      <c r="AF23" s="209">
        <f t="shared" si="2"/>
        <v>0</v>
      </c>
      <c r="AG23" s="93" t="s">
        <v>156</v>
      </c>
      <c r="AH23" s="159" t="e">
        <f t="shared" si="4"/>
        <v>#DIV/0!</v>
      </c>
      <c r="AI23" s="89"/>
    </row>
    <row r="24" spans="1:35" ht="42" customHeight="1" hidden="1">
      <c r="A24" s="154" t="s">
        <v>129</v>
      </c>
      <c r="B24" s="105"/>
      <c r="C24" s="151" t="s">
        <v>55</v>
      </c>
      <c r="D24" s="93">
        <v>0</v>
      </c>
      <c r="E24" s="93" t="s">
        <v>156</v>
      </c>
      <c r="F24" s="93">
        <v>0</v>
      </c>
      <c r="G24" s="93" t="s">
        <v>156</v>
      </c>
      <c r="H24" s="209">
        <f t="shared" si="0"/>
        <v>0</v>
      </c>
      <c r="I24" s="93" t="s">
        <v>156</v>
      </c>
      <c r="J24" s="93">
        <v>0</v>
      </c>
      <c r="K24" s="93" t="s">
        <v>156</v>
      </c>
      <c r="L24" s="93">
        <f t="shared" si="3"/>
        <v>0</v>
      </c>
      <c r="M24" s="93" t="s">
        <v>156</v>
      </c>
      <c r="N24" s="93">
        <v>0</v>
      </c>
      <c r="O24" s="93" t="s">
        <v>156</v>
      </c>
      <c r="P24" s="93">
        <v>0</v>
      </c>
      <c r="Q24" s="224" t="s">
        <v>156</v>
      </c>
      <c r="R24" s="224">
        <v>0</v>
      </c>
      <c r="S24" s="224" t="s">
        <v>156</v>
      </c>
      <c r="T24" s="224">
        <v>0</v>
      </c>
      <c r="U24" s="93" t="s">
        <v>156</v>
      </c>
      <c r="V24" s="93">
        <v>0</v>
      </c>
      <c r="W24" s="93" t="s">
        <v>156</v>
      </c>
      <c r="X24" s="92">
        <v>0</v>
      </c>
      <c r="Y24" s="93" t="s">
        <v>156</v>
      </c>
      <c r="Z24" s="93">
        <v>0</v>
      </c>
      <c r="AA24" s="93" t="s">
        <v>156</v>
      </c>
      <c r="AB24" s="93">
        <f>'10 Квартал финансирование'!T26/1.18</f>
        <v>0</v>
      </c>
      <c r="AC24" s="93" t="s">
        <v>156</v>
      </c>
      <c r="AD24" s="209">
        <f t="shared" si="1"/>
        <v>0</v>
      </c>
      <c r="AE24" s="93" t="s">
        <v>156</v>
      </c>
      <c r="AF24" s="209">
        <f t="shared" si="2"/>
        <v>0</v>
      </c>
      <c r="AG24" s="93" t="s">
        <v>156</v>
      </c>
      <c r="AH24" s="159" t="e">
        <f t="shared" si="4"/>
        <v>#DIV/0!</v>
      </c>
      <c r="AI24" s="89"/>
    </row>
    <row r="25" spans="1:35" ht="15.75" hidden="1">
      <c r="A25" s="154" t="s">
        <v>130</v>
      </c>
      <c r="B25" s="105"/>
      <c r="C25" s="151" t="s">
        <v>55</v>
      </c>
      <c r="D25" s="93">
        <v>0</v>
      </c>
      <c r="E25" s="93" t="s">
        <v>156</v>
      </c>
      <c r="F25" s="93">
        <v>0</v>
      </c>
      <c r="G25" s="93" t="s">
        <v>156</v>
      </c>
      <c r="H25" s="209">
        <f t="shared" si="0"/>
        <v>0</v>
      </c>
      <c r="I25" s="93" t="s">
        <v>156</v>
      </c>
      <c r="J25" s="93">
        <v>0</v>
      </c>
      <c r="K25" s="93" t="s">
        <v>156</v>
      </c>
      <c r="L25" s="93">
        <f t="shared" si="3"/>
        <v>0</v>
      </c>
      <c r="M25" s="93" t="s">
        <v>156</v>
      </c>
      <c r="N25" s="93">
        <v>0</v>
      </c>
      <c r="O25" s="93" t="s">
        <v>156</v>
      </c>
      <c r="P25" s="93">
        <v>0</v>
      </c>
      <c r="Q25" s="224" t="s">
        <v>156</v>
      </c>
      <c r="R25" s="224">
        <v>0</v>
      </c>
      <c r="S25" s="224" t="s">
        <v>156</v>
      </c>
      <c r="T25" s="224">
        <v>0</v>
      </c>
      <c r="U25" s="93" t="s">
        <v>156</v>
      </c>
      <c r="V25" s="93">
        <v>0</v>
      </c>
      <c r="W25" s="93" t="s">
        <v>156</v>
      </c>
      <c r="X25" s="93">
        <v>0</v>
      </c>
      <c r="Y25" s="93" t="s">
        <v>156</v>
      </c>
      <c r="Z25" s="93">
        <v>0</v>
      </c>
      <c r="AA25" s="93" t="s">
        <v>156</v>
      </c>
      <c r="AB25" s="93">
        <f>'10 Квартал финансирование'!T27/1.18</f>
        <v>0</v>
      </c>
      <c r="AC25" s="93" t="s">
        <v>156</v>
      </c>
      <c r="AD25" s="209">
        <f t="shared" si="1"/>
        <v>0</v>
      </c>
      <c r="AE25" s="93" t="s">
        <v>156</v>
      </c>
      <c r="AF25" s="209">
        <f t="shared" si="2"/>
        <v>0</v>
      </c>
      <c r="AG25" s="93" t="s">
        <v>156</v>
      </c>
      <c r="AH25" s="159" t="e">
        <f t="shared" si="4"/>
        <v>#DIV/0!</v>
      </c>
      <c r="AI25" s="89"/>
    </row>
    <row r="26" spans="1:35" ht="15.75" hidden="1">
      <c r="A26" s="154" t="s">
        <v>131</v>
      </c>
      <c r="B26" s="225"/>
      <c r="C26" s="151" t="s">
        <v>55</v>
      </c>
      <c r="D26" s="93">
        <v>0</v>
      </c>
      <c r="E26" s="93" t="s">
        <v>156</v>
      </c>
      <c r="F26" s="93">
        <v>0</v>
      </c>
      <c r="G26" s="93" t="s">
        <v>156</v>
      </c>
      <c r="H26" s="209">
        <f t="shared" si="0"/>
        <v>0</v>
      </c>
      <c r="I26" s="93" t="s">
        <v>156</v>
      </c>
      <c r="J26" s="93">
        <v>0</v>
      </c>
      <c r="K26" s="93" t="s">
        <v>156</v>
      </c>
      <c r="L26" s="93">
        <f t="shared" si="3"/>
        <v>0</v>
      </c>
      <c r="M26" s="93" t="s">
        <v>156</v>
      </c>
      <c r="N26" s="93">
        <v>0</v>
      </c>
      <c r="O26" s="93" t="s">
        <v>156</v>
      </c>
      <c r="P26" s="93">
        <v>0</v>
      </c>
      <c r="Q26" s="224" t="s">
        <v>156</v>
      </c>
      <c r="R26" s="224">
        <v>0</v>
      </c>
      <c r="S26" s="224" t="s">
        <v>156</v>
      </c>
      <c r="T26" s="224">
        <v>0</v>
      </c>
      <c r="U26" s="93" t="s">
        <v>156</v>
      </c>
      <c r="V26" s="93">
        <v>0</v>
      </c>
      <c r="W26" s="93" t="s">
        <v>156</v>
      </c>
      <c r="X26" s="93">
        <v>0</v>
      </c>
      <c r="Y26" s="93" t="s">
        <v>156</v>
      </c>
      <c r="Z26" s="93">
        <v>0</v>
      </c>
      <c r="AA26" s="93" t="s">
        <v>156</v>
      </c>
      <c r="AB26" s="93">
        <f>'10 Квартал финансирование'!T28/1.18</f>
        <v>0</v>
      </c>
      <c r="AC26" s="93" t="s">
        <v>156</v>
      </c>
      <c r="AD26" s="209">
        <f t="shared" si="1"/>
        <v>0</v>
      </c>
      <c r="AE26" s="93" t="s">
        <v>156</v>
      </c>
      <c r="AF26" s="209">
        <f t="shared" si="2"/>
        <v>0</v>
      </c>
      <c r="AG26" s="93" t="s">
        <v>156</v>
      </c>
      <c r="AH26" s="159" t="e">
        <f t="shared" si="4"/>
        <v>#DIV/0!</v>
      </c>
      <c r="AI26" s="89"/>
    </row>
    <row r="27" spans="1:35" ht="39" customHeight="1" hidden="1">
      <c r="A27" s="154" t="s">
        <v>132</v>
      </c>
      <c r="B27" s="225"/>
      <c r="C27" s="151" t="s">
        <v>55</v>
      </c>
      <c r="D27" s="93">
        <v>0</v>
      </c>
      <c r="E27" s="93" t="s">
        <v>156</v>
      </c>
      <c r="F27" s="93">
        <v>0</v>
      </c>
      <c r="G27" s="93" t="s">
        <v>156</v>
      </c>
      <c r="H27" s="209">
        <f t="shared" si="0"/>
        <v>0</v>
      </c>
      <c r="I27" s="93" t="s">
        <v>156</v>
      </c>
      <c r="J27" s="93">
        <v>0</v>
      </c>
      <c r="K27" s="93" t="s">
        <v>156</v>
      </c>
      <c r="L27" s="93">
        <f t="shared" si="3"/>
        <v>0</v>
      </c>
      <c r="M27" s="93" t="s">
        <v>156</v>
      </c>
      <c r="N27" s="93">
        <v>0</v>
      </c>
      <c r="O27" s="93" t="s">
        <v>156</v>
      </c>
      <c r="P27" s="93">
        <v>0</v>
      </c>
      <c r="Q27" s="224" t="s">
        <v>156</v>
      </c>
      <c r="R27" s="224">
        <v>0</v>
      </c>
      <c r="S27" s="224" t="s">
        <v>156</v>
      </c>
      <c r="T27" s="224">
        <v>0</v>
      </c>
      <c r="U27" s="93" t="s">
        <v>156</v>
      </c>
      <c r="V27" s="93">
        <v>0</v>
      </c>
      <c r="W27" s="93" t="s">
        <v>156</v>
      </c>
      <c r="X27" s="93">
        <v>0</v>
      </c>
      <c r="Y27" s="93" t="s">
        <v>156</v>
      </c>
      <c r="Z27" s="93">
        <v>0</v>
      </c>
      <c r="AA27" s="93" t="s">
        <v>156</v>
      </c>
      <c r="AB27" s="93">
        <f>'10 Квартал финансирование'!T29/1.18</f>
        <v>0</v>
      </c>
      <c r="AC27" s="93" t="s">
        <v>156</v>
      </c>
      <c r="AD27" s="209">
        <f t="shared" si="1"/>
        <v>0</v>
      </c>
      <c r="AE27" s="93" t="s">
        <v>156</v>
      </c>
      <c r="AF27" s="209">
        <f t="shared" si="2"/>
        <v>0</v>
      </c>
      <c r="AG27" s="93" t="s">
        <v>156</v>
      </c>
      <c r="AH27" s="159" t="e">
        <f t="shared" si="4"/>
        <v>#DIV/0!</v>
      </c>
      <c r="AI27" s="89"/>
    </row>
    <row r="28" spans="1:35" ht="53.25" customHeight="1" hidden="1">
      <c r="A28" s="154" t="s">
        <v>133</v>
      </c>
      <c r="B28" s="225"/>
      <c r="C28" s="151" t="s">
        <v>55</v>
      </c>
      <c r="D28" s="93">
        <v>0</v>
      </c>
      <c r="E28" s="93" t="s">
        <v>156</v>
      </c>
      <c r="F28" s="93">
        <v>0</v>
      </c>
      <c r="G28" s="93" t="s">
        <v>156</v>
      </c>
      <c r="H28" s="209">
        <f t="shared" si="0"/>
        <v>0</v>
      </c>
      <c r="I28" s="93" t="s">
        <v>156</v>
      </c>
      <c r="J28" s="93">
        <v>0</v>
      </c>
      <c r="K28" s="93" t="s">
        <v>156</v>
      </c>
      <c r="L28" s="93">
        <f t="shared" si="3"/>
        <v>0</v>
      </c>
      <c r="M28" s="93" t="s">
        <v>156</v>
      </c>
      <c r="N28" s="93">
        <v>0</v>
      </c>
      <c r="O28" s="93" t="s">
        <v>156</v>
      </c>
      <c r="P28" s="93">
        <v>0</v>
      </c>
      <c r="Q28" s="224" t="s">
        <v>156</v>
      </c>
      <c r="R28" s="224">
        <v>0</v>
      </c>
      <c r="S28" s="224" t="s">
        <v>156</v>
      </c>
      <c r="T28" s="224">
        <v>0</v>
      </c>
      <c r="U28" s="93" t="s">
        <v>156</v>
      </c>
      <c r="V28" s="93">
        <v>0</v>
      </c>
      <c r="W28" s="93" t="s">
        <v>156</v>
      </c>
      <c r="X28" s="93">
        <v>0</v>
      </c>
      <c r="Y28" s="93" t="s">
        <v>156</v>
      </c>
      <c r="Z28" s="93">
        <v>0</v>
      </c>
      <c r="AA28" s="93" t="s">
        <v>156</v>
      </c>
      <c r="AB28" s="93">
        <f>'10 Квартал финансирование'!T30/1.18</f>
        <v>0</v>
      </c>
      <c r="AC28" s="93" t="s">
        <v>156</v>
      </c>
      <c r="AD28" s="209">
        <f t="shared" si="1"/>
        <v>0</v>
      </c>
      <c r="AE28" s="93" t="s">
        <v>156</v>
      </c>
      <c r="AF28" s="209">
        <f t="shared" si="2"/>
        <v>0</v>
      </c>
      <c r="AG28" s="93" t="s">
        <v>156</v>
      </c>
      <c r="AH28" s="159" t="e">
        <f t="shared" si="4"/>
        <v>#DIV/0!</v>
      </c>
      <c r="AI28" s="89"/>
    </row>
    <row r="29" spans="1:35" ht="42.75" customHeight="1">
      <c r="A29" s="155" t="s">
        <v>43</v>
      </c>
      <c r="B29" s="108" t="s">
        <v>44</v>
      </c>
      <c r="C29" s="151" t="s">
        <v>55</v>
      </c>
      <c r="D29" s="209">
        <f>D30+D32+D47+D53</f>
        <v>11.7560839712</v>
      </c>
      <c r="E29" s="93" t="s">
        <v>156</v>
      </c>
      <c r="F29" s="93">
        <v>0</v>
      </c>
      <c r="G29" s="93" t="s">
        <v>156</v>
      </c>
      <c r="H29" s="209">
        <f t="shared" si="0"/>
        <v>11.7560839712</v>
      </c>
      <c r="I29" s="93" t="s">
        <v>156</v>
      </c>
      <c r="J29" s="209">
        <f>J30+J32+J47+J53</f>
        <v>11.7560839712</v>
      </c>
      <c r="K29" s="93" t="s">
        <v>156</v>
      </c>
      <c r="L29" s="209">
        <f>L30+L32+L47+L53</f>
        <v>0.41074549</v>
      </c>
      <c r="M29" s="93" t="s">
        <v>156</v>
      </c>
      <c r="N29" s="209">
        <f>N30+N32+N47+N53</f>
        <v>0</v>
      </c>
      <c r="O29" s="209">
        <v>0</v>
      </c>
      <c r="P29" s="209">
        <f>P30+P32+P47+P53</f>
        <v>0</v>
      </c>
      <c r="Q29" s="224" t="s">
        <v>156</v>
      </c>
      <c r="R29" s="240">
        <f>R30+R32+R47+R53</f>
        <v>4.2448139712</v>
      </c>
      <c r="S29" s="224" t="s">
        <v>156</v>
      </c>
      <c r="T29" s="240">
        <f>T30+T32+T47+T53</f>
        <v>0.41074549</v>
      </c>
      <c r="U29" s="93" t="s">
        <v>156</v>
      </c>
      <c r="V29" s="209">
        <f>V30+V32+V47+V53</f>
        <v>5.1037</v>
      </c>
      <c r="W29" s="93" t="s">
        <v>156</v>
      </c>
      <c r="X29" s="209">
        <f>X30+X32+X47+X53</f>
        <v>0</v>
      </c>
      <c r="Y29" s="93" t="s">
        <v>156</v>
      </c>
      <c r="Z29" s="209">
        <f>Z30+Z32+Z47+Z53</f>
        <v>2.4075699999999998</v>
      </c>
      <c r="AA29" s="93" t="s">
        <v>156</v>
      </c>
      <c r="AB29" s="209">
        <f>AB30+AB32+AB47+AB53</f>
        <v>0</v>
      </c>
      <c r="AC29" s="93" t="s">
        <v>156</v>
      </c>
      <c r="AD29" s="209">
        <f t="shared" si="1"/>
        <v>-3.8340684812</v>
      </c>
      <c r="AE29" s="93" t="s">
        <v>156</v>
      </c>
      <c r="AF29" s="209">
        <f t="shared" si="2"/>
        <v>-11.3453384812</v>
      </c>
      <c r="AG29" s="93" t="s">
        <v>156</v>
      </c>
      <c r="AH29" s="159">
        <f t="shared" si="4"/>
        <v>-0.9650610278893684</v>
      </c>
      <c r="AI29" s="89"/>
    </row>
    <row r="30" spans="1:35" ht="31.5">
      <c r="A30" s="196" t="s">
        <v>134</v>
      </c>
      <c r="B30" s="108" t="s">
        <v>46</v>
      </c>
      <c r="C30" s="151" t="s">
        <v>55</v>
      </c>
      <c r="D30" s="209">
        <f>D31</f>
        <v>10.91027</v>
      </c>
      <c r="E30" s="93" t="s">
        <v>156</v>
      </c>
      <c r="F30" s="93">
        <v>0</v>
      </c>
      <c r="G30" s="93" t="s">
        <v>156</v>
      </c>
      <c r="H30" s="209">
        <f t="shared" si="0"/>
        <v>10.91027</v>
      </c>
      <c r="I30" s="93" t="s">
        <v>156</v>
      </c>
      <c r="J30" s="209">
        <f>J31</f>
        <v>10.91027</v>
      </c>
      <c r="K30" s="93" t="s">
        <v>156</v>
      </c>
      <c r="L30" s="93">
        <f>P30+T30+X30+AB30</f>
        <v>0.01852657</v>
      </c>
      <c r="M30" s="93" t="s">
        <v>156</v>
      </c>
      <c r="N30" s="209">
        <f>N31</f>
        <v>0</v>
      </c>
      <c r="O30" s="93" t="s">
        <v>156</v>
      </c>
      <c r="P30" s="209">
        <f>P31</f>
        <v>0</v>
      </c>
      <c r="Q30" s="224" t="s">
        <v>156</v>
      </c>
      <c r="R30" s="240">
        <f>R31</f>
        <v>3.601</v>
      </c>
      <c r="S30" s="224" t="s">
        <v>156</v>
      </c>
      <c r="T30" s="240">
        <f>T31</f>
        <v>0.01852657</v>
      </c>
      <c r="U30" s="93" t="s">
        <v>156</v>
      </c>
      <c r="V30" s="209">
        <f>V31</f>
        <v>5.0027</v>
      </c>
      <c r="W30" s="93" t="s">
        <v>156</v>
      </c>
      <c r="X30" s="209">
        <f>X31</f>
        <v>0</v>
      </c>
      <c r="Y30" s="93" t="s">
        <v>156</v>
      </c>
      <c r="Z30" s="209">
        <f>Z31</f>
        <v>2.30657</v>
      </c>
      <c r="AA30" s="93" t="s">
        <v>156</v>
      </c>
      <c r="AB30" s="209">
        <f>AB31</f>
        <v>0</v>
      </c>
      <c r="AC30" s="93" t="s">
        <v>156</v>
      </c>
      <c r="AD30" s="209">
        <f t="shared" si="1"/>
        <v>-3.58247343</v>
      </c>
      <c r="AE30" s="93" t="s">
        <v>156</v>
      </c>
      <c r="AF30" s="209">
        <f t="shared" si="2"/>
        <v>-10.89174343</v>
      </c>
      <c r="AG30" s="93" t="s">
        <v>156</v>
      </c>
      <c r="AH30" s="159">
        <f t="shared" si="4"/>
        <v>-0.9983019146180616</v>
      </c>
      <c r="AI30" s="89" t="s">
        <v>220</v>
      </c>
    </row>
    <row r="31" spans="1:35" ht="31.5">
      <c r="A31" s="157" t="s">
        <v>47</v>
      </c>
      <c r="B31" s="105" t="s">
        <v>48</v>
      </c>
      <c r="C31" s="151" t="s">
        <v>55</v>
      </c>
      <c r="D31" s="93">
        <f>'10 Квартал финансирование'!E33/1.18</f>
        <v>10.91027</v>
      </c>
      <c r="E31" s="93" t="s">
        <v>156</v>
      </c>
      <c r="F31" s="93">
        <v>0</v>
      </c>
      <c r="G31" s="93" t="s">
        <v>156</v>
      </c>
      <c r="H31" s="209">
        <f t="shared" si="0"/>
        <v>10.91027</v>
      </c>
      <c r="I31" s="93" t="s">
        <v>156</v>
      </c>
      <c r="J31" s="93">
        <f>N31+R31+V31+Z31</f>
        <v>10.91027</v>
      </c>
      <c r="K31" s="93" t="s">
        <v>156</v>
      </c>
      <c r="L31" s="93">
        <f>P31+T31+X31+AB31</f>
        <v>0.01852657</v>
      </c>
      <c r="M31" s="93" t="s">
        <v>156</v>
      </c>
      <c r="N31" s="93">
        <v>0</v>
      </c>
      <c r="O31" s="93" t="s">
        <v>156</v>
      </c>
      <c r="P31" s="93">
        <v>0</v>
      </c>
      <c r="Q31" s="224" t="s">
        <v>156</v>
      </c>
      <c r="R31" s="224">
        <f>'10 Квартал финансирование'!O33/1.18</f>
        <v>3.601</v>
      </c>
      <c r="S31" s="224" t="s">
        <v>156</v>
      </c>
      <c r="T31" s="224">
        <f>'10 Квартал финансирование'!P33/1.18</f>
        <v>0.01852657</v>
      </c>
      <c r="U31" s="93" t="s">
        <v>156</v>
      </c>
      <c r="V31" s="93">
        <f>'10 Квартал финансирование'!Q33/1.18</f>
        <v>5.0027</v>
      </c>
      <c r="W31" s="93" t="s">
        <v>156</v>
      </c>
      <c r="X31" s="93">
        <v>0</v>
      </c>
      <c r="Y31" s="93" t="s">
        <v>156</v>
      </c>
      <c r="Z31" s="93">
        <f>'10 Квартал финансирование'!S33/1.18</f>
        <v>2.30657</v>
      </c>
      <c r="AA31" s="93" t="s">
        <v>156</v>
      </c>
      <c r="AB31" s="93">
        <v>0</v>
      </c>
      <c r="AC31" s="93" t="s">
        <v>156</v>
      </c>
      <c r="AD31" s="209">
        <f t="shared" si="1"/>
        <v>-3.58247343</v>
      </c>
      <c r="AE31" s="93" t="s">
        <v>156</v>
      </c>
      <c r="AF31" s="209">
        <f t="shared" si="2"/>
        <v>-10.89174343</v>
      </c>
      <c r="AG31" s="93" t="s">
        <v>156</v>
      </c>
      <c r="AH31" s="159">
        <f t="shared" si="4"/>
        <v>-0.9983019146180616</v>
      </c>
      <c r="AI31" s="89" t="s">
        <v>220</v>
      </c>
    </row>
    <row r="32" spans="1:35" ht="15.75">
      <c r="A32" s="196" t="s">
        <v>157</v>
      </c>
      <c r="B32" s="108" t="s">
        <v>53</v>
      </c>
      <c r="C32" s="151" t="s">
        <v>55</v>
      </c>
      <c r="D32" s="93">
        <f>D33+D34+D43</f>
        <v>0.8458139711999999</v>
      </c>
      <c r="E32" s="93" t="s">
        <v>156</v>
      </c>
      <c r="F32" s="93">
        <f>SUM(F33:F44)</f>
        <v>0</v>
      </c>
      <c r="G32" s="93" t="s">
        <v>156</v>
      </c>
      <c r="H32" s="209">
        <f t="shared" si="0"/>
        <v>0.8458139711999999</v>
      </c>
      <c r="I32" s="93" t="s">
        <v>156</v>
      </c>
      <c r="J32" s="93">
        <f>SUM(J33:J44)</f>
        <v>0.8458139711999999</v>
      </c>
      <c r="K32" s="93" t="s">
        <v>156</v>
      </c>
      <c r="L32" s="93">
        <f>L33+L34+L43+L45+L46</f>
        <v>0.17795645999999998</v>
      </c>
      <c r="M32" s="93" t="s">
        <v>156</v>
      </c>
      <c r="N32" s="93">
        <v>0</v>
      </c>
      <c r="O32" s="93" t="s">
        <v>156</v>
      </c>
      <c r="P32" s="93">
        <v>0</v>
      </c>
      <c r="Q32" s="224" t="s">
        <v>156</v>
      </c>
      <c r="R32" s="224">
        <f>SUM(R33:R44)</f>
        <v>0.6438139712</v>
      </c>
      <c r="S32" s="224" t="s">
        <v>156</v>
      </c>
      <c r="T32" s="224">
        <f>SUM(T33:T46)</f>
        <v>0.17795645999999998</v>
      </c>
      <c r="U32" s="93" t="s">
        <v>156</v>
      </c>
      <c r="V32" s="93">
        <f>V33+V34+V43</f>
        <v>0.101</v>
      </c>
      <c r="W32" s="93" t="s">
        <v>156</v>
      </c>
      <c r="X32" s="93">
        <f>SUM(X33:X44)</f>
        <v>0</v>
      </c>
      <c r="Y32" s="93" t="s">
        <v>156</v>
      </c>
      <c r="Z32" s="93">
        <f>SUM(Z33:Z44)</f>
        <v>0.10099999999999996</v>
      </c>
      <c r="AA32" s="93" t="s">
        <v>156</v>
      </c>
      <c r="AB32" s="93">
        <f>AB33+AB34+AB43</f>
        <v>0</v>
      </c>
      <c r="AC32" s="93" t="s">
        <v>156</v>
      </c>
      <c r="AD32" s="209">
        <f t="shared" si="1"/>
        <v>-0.46585751119999996</v>
      </c>
      <c r="AE32" s="93" t="s">
        <v>156</v>
      </c>
      <c r="AF32" s="209">
        <f t="shared" si="2"/>
        <v>-0.6678575111999999</v>
      </c>
      <c r="AG32" s="93" t="s">
        <v>156</v>
      </c>
      <c r="AH32" s="159">
        <f t="shared" si="4"/>
        <v>-0.7896033098773197</v>
      </c>
      <c r="AI32" s="89"/>
    </row>
    <row r="33" spans="1:35" ht="50.25" customHeight="1">
      <c r="A33" s="157" t="s">
        <v>158</v>
      </c>
      <c r="B33" s="105" t="s">
        <v>213</v>
      </c>
      <c r="C33" s="151" t="s">
        <v>55</v>
      </c>
      <c r="D33" s="93">
        <f>'10 Квартал финансирование'!E35/1.18</f>
        <v>0.3033372192</v>
      </c>
      <c r="E33" s="93" t="s">
        <v>156</v>
      </c>
      <c r="F33" s="161">
        <v>0</v>
      </c>
      <c r="G33" s="93" t="s">
        <v>156</v>
      </c>
      <c r="H33" s="209">
        <f t="shared" si="0"/>
        <v>0.3033372192</v>
      </c>
      <c r="I33" s="161" t="s">
        <v>156</v>
      </c>
      <c r="J33" s="93">
        <f>N33+R33+V33+Z33</f>
        <v>0.3033372192</v>
      </c>
      <c r="K33" s="161" t="s">
        <v>156</v>
      </c>
      <c r="L33" s="93">
        <f aca="true" t="shared" si="5" ref="L33:L46">P33+T33+X33+AB33</f>
        <v>0</v>
      </c>
      <c r="M33" s="93" t="s">
        <v>156</v>
      </c>
      <c r="N33" s="93">
        <v>0</v>
      </c>
      <c r="O33" s="93" t="s">
        <v>156</v>
      </c>
      <c r="P33" s="93">
        <v>0</v>
      </c>
      <c r="Q33" s="222" t="s">
        <v>156</v>
      </c>
      <c r="R33" s="224">
        <f>'10 Квартал финансирование'!O35/1.18</f>
        <v>0.3033372192</v>
      </c>
      <c r="S33" s="224" t="s">
        <v>156</v>
      </c>
      <c r="T33" s="224">
        <v>0</v>
      </c>
      <c r="U33" s="161" t="s">
        <v>156</v>
      </c>
      <c r="V33" s="93">
        <v>0</v>
      </c>
      <c r="W33" s="93" t="s">
        <v>156</v>
      </c>
      <c r="X33" s="93">
        <v>0</v>
      </c>
      <c r="Y33" s="93" t="s">
        <v>156</v>
      </c>
      <c r="Z33" s="93">
        <v>0</v>
      </c>
      <c r="AA33" s="93" t="s">
        <v>156</v>
      </c>
      <c r="AB33" s="93">
        <v>0</v>
      </c>
      <c r="AC33" s="93" t="s">
        <v>156</v>
      </c>
      <c r="AD33" s="209">
        <f t="shared" si="1"/>
        <v>-0.3033372192</v>
      </c>
      <c r="AE33" s="161" t="s">
        <v>156</v>
      </c>
      <c r="AF33" s="209">
        <f t="shared" si="2"/>
        <v>-0.3033372192</v>
      </c>
      <c r="AG33" s="93" t="s">
        <v>156</v>
      </c>
      <c r="AH33" s="159">
        <f t="shared" si="4"/>
        <v>-1</v>
      </c>
      <c r="AI33" s="89" t="str">
        <f>'10 Квартал финансирование'!X36</f>
        <v>выполнение запланировано на 3-4 квартал</v>
      </c>
    </row>
    <row r="34" spans="1:35" ht="31.5">
      <c r="A34" s="157" t="s">
        <v>159</v>
      </c>
      <c r="B34" s="105" t="s">
        <v>214</v>
      </c>
      <c r="C34" s="151" t="s">
        <v>55</v>
      </c>
      <c r="D34" s="93">
        <f>'10 Квартал финансирование'!E36/1.18</f>
        <v>0.239476752</v>
      </c>
      <c r="E34" s="93" t="s">
        <v>156</v>
      </c>
      <c r="F34" s="161">
        <v>0</v>
      </c>
      <c r="G34" s="93" t="s">
        <v>156</v>
      </c>
      <c r="H34" s="209">
        <f t="shared" si="0"/>
        <v>0.239476752</v>
      </c>
      <c r="I34" s="161" t="s">
        <v>156</v>
      </c>
      <c r="J34" s="93">
        <f>N34+R34+V34+Z34</f>
        <v>0.239476752</v>
      </c>
      <c r="K34" s="161" t="s">
        <v>156</v>
      </c>
      <c r="L34" s="93">
        <f t="shared" si="5"/>
        <v>0</v>
      </c>
      <c r="M34" s="93" t="s">
        <v>156</v>
      </c>
      <c r="N34" s="93">
        <v>0</v>
      </c>
      <c r="O34" s="93" t="s">
        <v>156</v>
      </c>
      <c r="P34" s="93">
        <v>0</v>
      </c>
      <c r="Q34" s="222" t="s">
        <v>156</v>
      </c>
      <c r="R34" s="224">
        <f>'10 Квартал финансирование'!O36/1.18</f>
        <v>0.239476752</v>
      </c>
      <c r="S34" s="224" t="s">
        <v>156</v>
      </c>
      <c r="T34" s="224">
        <v>0</v>
      </c>
      <c r="U34" s="161" t="s">
        <v>156</v>
      </c>
      <c r="V34" s="93">
        <v>0</v>
      </c>
      <c r="W34" s="93" t="s">
        <v>156</v>
      </c>
      <c r="X34" s="93">
        <v>0</v>
      </c>
      <c r="Y34" s="93" t="s">
        <v>156</v>
      </c>
      <c r="Z34" s="93">
        <v>0</v>
      </c>
      <c r="AA34" s="93" t="s">
        <v>156</v>
      </c>
      <c r="AB34" s="93">
        <v>0</v>
      </c>
      <c r="AC34" s="93" t="s">
        <v>156</v>
      </c>
      <c r="AD34" s="209">
        <f t="shared" si="1"/>
        <v>-0.239476752</v>
      </c>
      <c r="AE34" s="161" t="s">
        <v>156</v>
      </c>
      <c r="AF34" s="209">
        <f t="shared" si="2"/>
        <v>-0.239476752</v>
      </c>
      <c r="AG34" s="93" t="s">
        <v>156</v>
      </c>
      <c r="AH34" s="159">
        <f t="shared" si="4"/>
        <v>-1</v>
      </c>
      <c r="AI34" s="89" t="str">
        <f>'10 Квартал финансирование'!X37</f>
        <v>выполнение запланировано на 3-4 квартал</v>
      </c>
    </row>
    <row r="35" spans="1:35" ht="15.75" hidden="1">
      <c r="A35" s="157" t="s">
        <v>160</v>
      </c>
      <c r="B35" s="111"/>
      <c r="C35" s="151" t="s">
        <v>55</v>
      </c>
      <c r="D35" s="93" t="e">
        <f>'10 Квартал финансирование'!#REF!/1.18</f>
        <v>#REF!</v>
      </c>
      <c r="E35" s="93" t="s">
        <v>156</v>
      </c>
      <c r="F35" s="161">
        <v>0</v>
      </c>
      <c r="G35" s="93" t="s">
        <v>156</v>
      </c>
      <c r="H35" s="209" t="e">
        <f t="shared" si="0"/>
        <v>#REF!</v>
      </c>
      <c r="I35" s="161" t="s">
        <v>156</v>
      </c>
      <c r="J35" s="62">
        <v>0</v>
      </c>
      <c r="K35" s="161" t="s">
        <v>156</v>
      </c>
      <c r="L35" s="93">
        <f t="shared" si="5"/>
        <v>0</v>
      </c>
      <c r="M35" s="93" t="s">
        <v>156</v>
      </c>
      <c r="N35" s="93">
        <v>0</v>
      </c>
      <c r="O35" s="93" t="s">
        <v>156</v>
      </c>
      <c r="P35" s="93">
        <v>0</v>
      </c>
      <c r="Q35" s="222" t="s">
        <v>156</v>
      </c>
      <c r="R35" s="224">
        <v>0</v>
      </c>
      <c r="S35" s="224" t="s">
        <v>156</v>
      </c>
      <c r="T35" s="224">
        <v>0</v>
      </c>
      <c r="U35" s="161" t="s">
        <v>156</v>
      </c>
      <c r="V35" s="93" t="e">
        <f>'10 Квартал финансирование'!#REF!/1.18</f>
        <v>#REF!</v>
      </c>
      <c r="W35" s="93" t="s">
        <v>156</v>
      </c>
      <c r="X35" s="93">
        <v>0</v>
      </c>
      <c r="Y35" s="93" t="s">
        <v>156</v>
      </c>
      <c r="Z35" s="93">
        <v>0</v>
      </c>
      <c r="AA35" s="93" t="s">
        <v>156</v>
      </c>
      <c r="AB35" s="93">
        <v>0</v>
      </c>
      <c r="AC35" s="93" t="s">
        <v>156</v>
      </c>
      <c r="AD35" s="209">
        <f t="shared" si="1"/>
        <v>0</v>
      </c>
      <c r="AE35" s="161" t="s">
        <v>156</v>
      </c>
      <c r="AF35" s="209">
        <f t="shared" si="2"/>
        <v>0</v>
      </c>
      <c r="AG35" s="93" t="s">
        <v>156</v>
      </c>
      <c r="AH35" s="159" t="e">
        <f t="shared" si="4"/>
        <v>#DIV/0!</v>
      </c>
      <c r="AI35" s="89"/>
    </row>
    <row r="36" spans="1:35" ht="15.75" hidden="1">
      <c r="A36" s="157" t="s">
        <v>161</v>
      </c>
      <c r="B36" s="111"/>
      <c r="C36" s="151" t="s">
        <v>55</v>
      </c>
      <c r="D36" s="93" t="e">
        <f>'10 Квартал финансирование'!#REF!/1.18</f>
        <v>#REF!</v>
      </c>
      <c r="E36" s="93" t="s">
        <v>156</v>
      </c>
      <c r="F36" s="161">
        <v>0</v>
      </c>
      <c r="G36" s="93" t="s">
        <v>156</v>
      </c>
      <c r="H36" s="209" t="e">
        <f t="shared" si="0"/>
        <v>#REF!</v>
      </c>
      <c r="I36" s="161" t="s">
        <v>156</v>
      </c>
      <c r="J36" s="62">
        <v>0</v>
      </c>
      <c r="K36" s="161" t="s">
        <v>156</v>
      </c>
      <c r="L36" s="93">
        <f t="shared" si="5"/>
        <v>0</v>
      </c>
      <c r="M36" s="93" t="s">
        <v>156</v>
      </c>
      <c r="N36" s="93">
        <v>0</v>
      </c>
      <c r="O36" s="93" t="s">
        <v>156</v>
      </c>
      <c r="P36" s="93">
        <v>0</v>
      </c>
      <c r="Q36" s="222" t="s">
        <v>156</v>
      </c>
      <c r="R36" s="224">
        <v>0</v>
      </c>
      <c r="S36" s="224" t="s">
        <v>156</v>
      </c>
      <c r="T36" s="224">
        <v>0</v>
      </c>
      <c r="U36" s="161" t="s">
        <v>156</v>
      </c>
      <c r="V36" s="93" t="e">
        <f>'10 Квартал финансирование'!#REF!/1.18</f>
        <v>#REF!</v>
      </c>
      <c r="W36" s="93" t="s">
        <v>156</v>
      </c>
      <c r="X36" s="93">
        <v>0</v>
      </c>
      <c r="Y36" s="93" t="s">
        <v>156</v>
      </c>
      <c r="Z36" s="93">
        <v>0</v>
      </c>
      <c r="AA36" s="93" t="s">
        <v>156</v>
      </c>
      <c r="AB36" s="93">
        <v>0</v>
      </c>
      <c r="AC36" s="93" t="s">
        <v>156</v>
      </c>
      <c r="AD36" s="209">
        <f t="shared" si="1"/>
        <v>0</v>
      </c>
      <c r="AE36" s="161" t="s">
        <v>156</v>
      </c>
      <c r="AF36" s="209">
        <f t="shared" si="2"/>
        <v>0</v>
      </c>
      <c r="AG36" s="93" t="s">
        <v>156</v>
      </c>
      <c r="AH36" s="159" t="e">
        <f t="shared" si="4"/>
        <v>#DIV/0!</v>
      </c>
      <c r="AI36" s="89"/>
    </row>
    <row r="37" spans="1:35" ht="15.75" hidden="1">
      <c r="A37" s="157" t="s">
        <v>162</v>
      </c>
      <c r="B37" s="111"/>
      <c r="C37" s="151" t="s">
        <v>55</v>
      </c>
      <c r="D37" s="93" t="e">
        <f>'10 Квартал финансирование'!#REF!/1.18</f>
        <v>#REF!</v>
      </c>
      <c r="E37" s="93" t="s">
        <v>156</v>
      </c>
      <c r="F37" s="161">
        <v>0</v>
      </c>
      <c r="G37" s="93" t="s">
        <v>156</v>
      </c>
      <c r="H37" s="209" t="e">
        <f t="shared" si="0"/>
        <v>#REF!</v>
      </c>
      <c r="I37" s="161" t="s">
        <v>156</v>
      </c>
      <c r="J37" s="62">
        <v>0</v>
      </c>
      <c r="K37" s="161" t="s">
        <v>156</v>
      </c>
      <c r="L37" s="93">
        <f t="shared" si="5"/>
        <v>0</v>
      </c>
      <c r="M37" s="93" t="s">
        <v>156</v>
      </c>
      <c r="N37" s="93">
        <v>0</v>
      </c>
      <c r="O37" s="93" t="s">
        <v>156</v>
      </c>
      <c r="P37" s="93">
        <v>0</v>
      </c>
      <c r="Q37" s="222" t="s">
        <v>156</v>
      </c>
      <c r="R37" s="224">
        <v>0</v>
      </c>
      <c r="S37" s="224" t="s">
        <v>156</v>
      </c>
      <c r="T37" s="224">
        <v>0</v>
      </c>
      <c r="U37" s="161" t="s">
        <v>156</v>
      </c>
      <c r="V37" s="93" t="e">
        <f>'10 Квартал финансирование'!#REF!/1.18</f>
        <v>#REF!</v>
      </c>
      <c r="W37" s="93" t="s">
        <v>156</v>
      </c>
      <c r="X37" s="93">
        <v>0</v>
      </c>
      <c r="Y37" s="93" t="s">
        <v>156</v>
      </c>
      <c r="Z37" s="93">
        <v>0</v>
      </c>
      <c r="AA37" s="93" t="s">
        <v>156</v>
      </c>
      <c r="AB37" s="93">
        <v>0</v>
      </c>
      <c r="AC37" s="93" t="s">
        <v>156</v>
      </c>
      <c r="AD37" s="209">
        <f t="shared" si="1"/>
        <v>0</v>
      </c>
      <c r="AE37" s="161" t="s">
        <v>156</v>
      </c>
      <c r="AF37" s="209">
        <f t="shared" si="2"/>
        <v>0</v>
      </c>
      <c r="AG37" s="93" t="s">
        <v>156</v>
      </c>
      <c r="AH37" s="159" t="e">
        <f t="shared" si="4"/>
        <v>#DIV/0!</v>
      </c>
      <c r="AI37" s="89"/>
    </row>
    <row r="38" spans="1:35" ht="15.75" hidden="1">
      <c r="A38" s="157" t="s">
        <v>163</v>
      </c>
      <c r="B38" s="111"/>
      <c r="C38" s="151" t="s">
        <v>55</v>
      </c>
      <c r="D38" s="93" t="e">
        <f>'10 Квартал финансирование'!#REF!/1.18</f>
        <v>#REF!</v>
      </c>
      <c r="E38" s="93" t="s">
        <v>156</v>
      </c>
      <c r="F38" s="161">
        <v>0</v>
      </c>
      <c r="G38" s="93" t="s">
        <v>156</v>
      </c>
      <c r="H38" s="209" t="e">
        <f t="shared" si="0"/>
        <v>#REF!</v>
      </c>
      <c r="I38" s="161" t="s">
        <v>156</v>
      </c>
      <c r="J38" s="62">
        <v>0</v>
      </c>
      <c r="K38" s="161" t="s">
        <v>156</v>
      </c>
      <c r="L38" s="93">
        <f t="shared" si="5"/>
        <v>0</v>
      </c>
      <c r="M38" s="93" t="s">
        <v>156</v>
      </c>
      <c r="N38" s="93">
        <v>0</v>
      </c>
      <c r="O38" s="93" t="s">
        <v>156</v>
      </c>
      <c r="P38" s="93">
        <v>0</v>
      </c>
      <c r="Q38" s="222" t="s">
        <v>156</v>
      </c>
      <c r="R38" s="224">
        <v>0</v>
      </c>
      <c r="S38" s="224" t="s">
        <v>156</v>
      </c>
      <c r="T38" s="224">
        <v>0</v>
      </c>
      <c r="U38" s="161" t="s">
        <v>156</v>
      </c>
      <c r="V38" s="93" t="e">
        <f>'10 Квартал финансирование'!#REF!/1.18</f>
        <v>#REF!</v>
      </c>
      <c r="W38" s="93" t="s">
        <v>156</v>
      </c>
      <c r="X38" s="93">
        <v>0</v>
      </c>
      <c r="Y38" s="93" t="s">
        <v>156</v>
      </c>
      <c r="Z38" s="93">
        <v>0</v>
      </c>
      <c r="AA38" s="93" t="s">
        <v>156</v>
      </c>
      <c r="AB38" s="93">
        <v>0</v>
      </c>
      <c r="AC38" s="93" t="s">
        <v>156</v>
      </c>
      <c r="AD38" s="209">
        <f t="shared" si="1"/>
        <v>0</v>
      </c>
      <c r="AE38" s="161" t="s">
        <v>156</v>
      </c>
      <c r="AF38" s="209">
        <f t="shared" si="2"/>
        <v>0</v>
      </c>
      <c r="AG38" s="93" t="s">
        <v>156</v>
      </c>
      <c r="AH38" s="159" t="e">
        <f t="shared" si="4"/>
        <v>#DIV/0!</v>
      </c>
      <c r="AI38" s="89"/>
    </row>
    <row r="39" spans="1:35" ht="15.75" hidden="1">
      <c r="A39" s="157" t="s">
        <v>164</v>
      </c>
      <c r="B39" s="111"/>
      <c r="C39" s="151" t="s">
        <v>55</v>
      </c>
      <c r="D39" s="93" t="e">
        <f>'10 Квартал финансирование'!#REF!/1.18</f>
        <v>#REF!</v>
      </c>
      <c r="E39" s="93" t="s">
        <v>156</v>
      </c>
      <c r="F39" s="161">
        <v>0</v>
      </c>
      <c r="G39" s="93" t="s">
        <v>156</v>
      </c>
      <c r="H39" s="209" t="e">
        <f t="shared" si="0"/>
        <v>#REF!</v>
      </c>
      <c r="I39" s="161" t="s">
        <v>156</v>
      </c>
      <c r="J39" s="62">
        <v>0</v>
      </c>
      <c r="K39" s="161" t="s">
        <v>156</v>
      </c>
      <c r="L39" s="93">
        <f t="shared" si="5"/>
        <v>0</v>
      </c>
      <c r="M39" s="93" t="s">
        <v>156</v>
      </c>
      <c r="N39" s="93">
        <v>0</v>
      </c>
      <c r="O39" s="93" t="s">
        <v>156</v>
      </c>
      <c r="P39" s="93">
        <v>0</v>
      </c>
      <c r="Q39" s="222" t="s">
        <v>156</v>
      </c>
      <c r="R39" s="224">
        <v>0</v>
      </c>
      <c r="S39" s="224" t="s">
        <v>156</v>
      </c>
      <c r="T39" s="224">
        <v>0</v>
      </c>
      <c r="U39" s="161" t="s">
        <v>156</v>
      </c>
      <c r="V39" s="93" t="e">
        <f>'10 Квартал финансирование'!#REF!/1.18</f>
        <v>#REF!</v>
      </c>
      <c r="W39" s="93" t="s">
        <v>156</v>
      </c>
      <c r="X39" s="93">
        <v>0</v>
      </c>
      <c r="Y39" s="93" t="s">
        <v>156</v>
      </c>
      <c r="Z39" s="93">
        <v>0</v>
      </c>
      <c r="AA39" s="93" t="s">
        <v>156</v>
      </c>
      <c r="AB39" s="93">
        <v>0</v>
      </c>
      <c r="AC39" s="93" t="s">
        <v>156</v>
      </c>
      <c r="AD39" s="209">
        <f t="shared" si="1"/>
        <v>0</v>
      </c>
      <c r="AE39" s="161" t="s">
        <v>156</v>
      </c>
      <c r="AF39" s="209">
        <f t="shared" si="2"/>
        <v>0</v>
      </c>
      <c r="AG39" s="93" t="s">
        <v>156</v>
      </c>
      <c r="AH39" s="159" t="e">
        <f t="shared" si="4"/>
        <v>#DIV/0!</v>
      </c>
      <c r="AI39" s="89"/>
    </row>
    <row r="40" spans="1:35" ht="15.75" hidden="1">
      <c r="A40" s="157" t="s">
        <v>165</v>
      </c>
      <c r="B40" s="111"/>
      <c r="C40" s="151" t="s">
        <v>55</v>
      </c>
      <c r="D40" s="93" t="e">
        <f>'10 Квартал финансирование'!#REF!/1.18</f>
        <v>#REF!</v>
      </c>
      <c r="E40" s="93" t="s">
        <v>156</v>
      </c>
      <c r="F40" s="161">
        <v>0</v>
      </c>
      <c r="G40" s="93" t="s">
        <v>156</v>
      </c>
      <c r="H40" s="209" t="e">
        <f t="shared" si="0"/>
        <v>#REF!</v>
      </c>
      <c r="I40" s="161" t="s">
        <v>156</v>
      </c>
      <c r="J40" s="62">
        <v>0</v>
      </c>
      <c r="K40" s="161" t="s">
        <v>156</v>
      </c>
      <c r="L40" s="93">
        <f t="shared" si="5"/>
        <v>0</v>
      </c>
      <c r="M40" s="93" t="s">
        <v>156</v>
      </c>
      <c r="N40" s="93">
        <v>0</v>
      </c>
      <c r="O40" s="93" t="s">
        <v>156</v>
      </c>
      <c r="P40" s="93">
        <v>0</v>
      </c>
      <c r="Q40" s="222" t="s">
        <v>156</v>
      </c>
      <c r="R40" s="224">
        <v>0</v>
      </c>
      <c r="S40" s="224" t="s">
        <v>156</v>
      </c>
      <c r="T40" s="224">
        <v>0</v>
      </c>
      <c r="U40" s="161" t="s">
        <v>156</v>
      </c>
      <c r="V40" s="93" t="e">
        <f>'10 Квартал финансирование'!#REF!/1.18</f>
        <v>#REF!</v>
      </c>
      <c r="W40" s="93" t="s">
        <v>156</v>
      </c>
      <c r="X40" s="93">
        <v>0</v>
      </c>
      <c r="Y40" s="93" t="s">
        <v>156</v>
      </c>
      <c r="Z40" s="93">
        <v>0</v>
      </c>
      <c r="AA40" s="93" t="s">
        <v>156</v>
      </c>
      <c r="AB40" s="93">
        <v>0</v>
      </c>
      <c r="AC40" s="93" t="s">
        <v>156</v>
      </c>
      <c r="AD40" s="209">
        <f t="shared" si="1"/>
        <v>0</v>
      </c>
      <c r="AE40" s="161" t="s">
        <v>156</v>
      </c>
      <c r="AF40" s="209">
        <f t="shared" si="2"/>
        <v>0</v>
      </c>
      <c r="AG40" s="93" t="s">
        <v>156</v>
      </c>
      <c r="AH40" s="159" t="e">
        <f t="shared" si="4"/>
        <v>#DIV/0!</v>
      </c>
      <c r="AI40" s="89"/>
    </row>
    <row r="41" spans="1:35" ht="15.75" hidden="1">
      <c r="A41" s="157" t="s">
        <v>166</v>
      </c>
      <c r="B41" s="111"/>
      <c r="C41" s="151" t="s">
        <v>55</v>
      </c>
      <c r="D41" s="93" t="e">
        <f>'10 Квартал финансирование'!#REF!/1.18</f>
        <v>#REF!</v>
      </c>
      <c r="E41" s="93" t="s">
        <v>156</v>
      </c>
      <c r="F41" s="161">
        <v>0</v>
      </c>
      <c r="G41" s="93" t="s">
        <v>156</v>
      </c>
      <c r="H41" s="209" t="e">
        <f t="shared" si="0"/>
        <v>#REF!</v>
      </c>
      <c r="I41" s="161" t="s">
        <v>156</v>
      </c>
      <c r="J41" s="62">
        <v>0</v>
      </c>
      <c r="K41" s="161" t="s">
        <v>156</v>
      </c>
      <c r="L41" s="93">
        <f t="shared" si="5"/>
        <v>0</v>
      </c>
      <c r="M41" s="93" t="s">
        <v>156</v>
      </c>
      <c r="N41" s="93">
        <v>0</v>
      </c>
      <c r="O41" s="93" t="s">
        <v>156</v>
      </c>
      <c r="P41" s="93">
        <v>0</v>
      </c>
      <c r="Q41" s="222" t="s">
        <v>156</v>
      </c>
      <c r="R41" s="224">
        <v>0</v>
      </c>
      <c r="S41" s="224" t="s">
        <v>156</v>
      </c>
      <c r="T41" s="224">
        <v>0</v>
      </c>
      <c r="U41" s="161" t="s">
        <v>156</v>
      </c>
      <c r="V41" s="93" t="e">
        <f>'10 Квартал финансирование'!#REF!/1.18</f>
        <v>#REF!</v>
      </c>
      <c r="W41" s="93" t="s">
        <v>156</v>
      </c>
      <c r="X41" s="93">
        <v>0</v>
      </c>
      <c r="Y41" s="93" t="s">
        <v>156</v>
      </c>
      <c r="Z41" s="93">
        <v>0</v>
      </c>
      <c r="AA41" s="93" t="s">
        <v>156</v>
      </c>
      <c r="AB41" s="93">
        <v>0</v>
      </c>
      <c r="AC41" s="93" t="s">
        <v>156</v>
      </c>
      <c r="AD41" s="209">
        <f t="shared" si="1"/>
        <v>0</v>
      </c>
      <c r="AE41" s="161" t="s">
        <v>156</v>
      </c>
      <c r="AF41" s="209">
        <f t="shared" si="2"/>
        <v>0</v>
      </c>
      <c r="AG41" s="93" t="s">
        <v>156</v>
      </c>
      <c r="AH41" s="159" t="e">
        <f t="shared" si="4"/>
        <v>#DIV/0!</v>
      </c>
      <c r="AI41" s="89"/>
    </row>
    <row r="42" spans="1:35" ht="41.25" customHeight="1" hidden="1">
      <c r="A42" s="157" t="s">
        <v>167</v>
      </c>
      <c r="B42" s="105"/>
      <c r="C42" s="151" t="s">
        <v>55</v>
      </c>
      <c r="D42" s="93" t="e">
        <f>'10 Квартал финансирование'!#REF!/1.18</f>
        <v>#REF!</v>
      </c>
      <c r="E42" s="93" t="s">
        <v>156</v>
      </c>
      <c r="F42" s="161">
        <v>0</v>
      </c>
      <c r="G42" s="93" t="s">
        <v>156</v>
      </c>
      <c r="H42" s="209" t="e">
        <f t="shared" si="0"/>
        <v>#REF!</v>
      </c>
      <c r="I42" s="161" t="s">
        <v>156</v>
      </c>
      <c r="J42" s="93">
        <f>N42+R42+V42+Z42</f>
        <v>0</v>
      </c>
      <c r="K42" s="161" t="s">
        <v>156</v>
      </c>
      <c r="L42" s="93" t="e">
        <f t="shared" si="5"/>
        <v>#REF!</v>
      </c>
      <c r="M42" s="93" t="s">
        <v>156</v>
      </c>
      <c r="N42" s="93">
        <v>0</v>
      </c>
      <c r="O42" s="93" t="s">
        <v>156</v>
      </c>
      <c r="P42" s="93">
        <v>0</v>
      </c>
      <c r="Q42" s="222" t="s">
        <v>156</v>
      </c>
      <c r="R42" s="224">
        <v>0</v>
      </c>
      <c r="S42" s="224" t="s">
        <v>156</v>
      </c>
      <c r="T42" s="224">
        <v>0</v>
      </c>
      <c r="U42" s="161" t="s">
        <v>156</v>
      </c>
      <c r="V42" s="93">
        <v>0</v>
      </c>
      <c r="W42" s="93" t="s">
        <v>156</v>
      </c>
      <c r="X42" s="93">
        <v>0</v>
      </c>
      <c r="Y42" s="93" t="s">
        <v>156</v>
      </c>
      <c r="Z42" s="93">
        <v>0</v>
      </c>
      <c r="AA42" s="93" t="s">
        <v>156</v>
      </c>
      <c r="AB42" s="93" t="e">
        <f>'10 Квартал финансирование'!#REF!/1.18</f>
        <v>#REF!</v>
      </c>
      <c r="AC42" s="93" t="s">
        <v>156</v>
      </c>
      <c r="AD42" s="209">
        <f t="shared" si="1"/>
        <v>0</v>
      </c>
      <c r="AE42" s="161" t="s">
        <v>156</v>
      </c>
      <c r="AF42" s="209" t="e">
        <f t="shared" si="2"/>
        <v>#REF!</v>
      </c>
      <c r="AG42" s="93" t="s">
        <v>156</v>
      </c>
      <c r="AH42" s="159" t="e">
        <f t="shared" si="4"/>
        <v>#REF!</v>
      </c>
      <c r="AI42" s="89"/>
    </row>
    <row r="43" spans="1:35" ht="31.5">
      <c r="A43" s="157" t="s">
        <v>160</v>
      </c>
      <c r="B43" s="111" t="s">
        <v>66</v>
      </c>
      <c r="C43" s="151" t="s">
        <v>55</v>
      </c>
      <c r="D43" s="93">
        <f>'10 Квартал финансирование'!E37/1.18</f>
        <v>0.303</v>
      </c>
      <c r="E43" s="93" t="s">
        <v>156</v>
      </c>
      <c r="F43" s="161">
        <v>0</v>
      </c>
      <c r="G43" s="93" t="s">
        <v>156</v>
      </c>
      <c r="H43" s="209">
        <f t="shared" si="0"/>
        <v>0.303</v>
      </c>
      <c r="I43" s="161" t="s">
        <v>156</v>
      </c>
      <c r="J43" s="93">
        <f>N43+R43+V43+Z43</f>
        <v>0.303</v>
      </c>
      <c r="K43" s="161" t="s">
        <v>156</v>
      </c>
      <c r="L43" s="93">
        <f t="shared" si="5"/>
        <v>0</v>
      </c>
      <c r="M43" s="93" t="s">
        <v>156</v>
      </c>
      <c r="N43" s="93">
        <v>0</v>
      </c>
      <c r="O43" s="93" t="s">
        <v>156</v>
      </c>
      <c r="P43" s="93">
        <v>0</v>
      </c>
      <c r="Q43" s="222" t="s">
        <v>156</v>
      </c>
      <c r="R43" s="224">
        <f>'10 Квартал финансирование'!O37/1.18</f>
        <v>0.101</v>
      </c>
      <c r="S43" s="224" t="s">
        <v>156</v>
      </c>
      <c r="T43" s="224">
        <v>0</v>
      </c>
      <c r="U43" s="161" t="s">
        <v>156</v>
      </c>
      <c r="V43" s="93">
        <f>'10 Квартал финансирование'!Q37/1.18</f>
        <v>0.101</v>
      </c>
      <c r="W43" s="93" t="s">
        <v>156</v>
      </c>
      <c r="X43" s="93">
        <v>0</v>
      </c>
      <c r="Y43" s="161" t="s">
        <v>156</v>
      </c>
      <c r="Z43" s="93">
        <f>'10 Квартал финансирование'!S37/1.18</f>
        <v>0.10099999999999996</v>
      </c>
      <c r="AA43" s="93" t="s">
        <v>156</v>
      </c>
      <c r="AB43" s="93">
        <v>0</v>
      </c>
      <c r="AC43" s="93" t="s">
        <v>156</v>
      </c>
      <c r="AD43" s="209">
        <f t="shared" si="1"/>
        <v>-0.101</v>
      </c>
      <c r="AE43" s="161" t="s">
        <v>156</v>
      </c>
      <c r="AF43" s="209">
        <f t="shared" si="2"/>
        <v>-0.303</v>
      </c>
      <c r="AG43" s="93" t="s">
        <v>156</v>
      </c>
      <c r="AH43" s="159">
        <f t="shared" si="4"/>
        <v>-1</v>
      </c>
      <c r="AI43" s="55" t="s">
        <v>220</v>
      </c>
    </row>
    <row r="44" spans="1:35" ht="15.75" hidden="1">
      <c r="A44" s="157" t="s">
        <v>161</v>
      </c>
      <c r="B44" s="111" t="s">
        <v>67</v>
      </c>
      <c r="C44" s="151" t="s">
        <v>55</v>
      </c>
      <c r="D44" s="93">
        <f>J44</f>
        <v>0</v>
      </c>
      <c r="E44" s="93" t="s">
        <v>156</v>
      </c>
      <c r="F44" s="161">
        <v>0</v>
      </c>
      <c r="G44" s="93" t="s">
        <v>156</v>
      </c>
      <c r="H44" s="209">
        <f t="shared" si="0"/>
        <v>0</v>
      </c>
      <c r="I44" s="161" t="s">
        <v>156</v>
      </c>
      <c r="J44" s="93">
        <f>N44+R44+V44+Z44</f>
        <v>0</v>
      </c>
      <c r="K44" s="161" t="s">
        <v>156</v>
      </c>
      <c r="L44" s="93">
        <f t="shared" si="5"/>
        <v>0</v>
      </c>
      <c r="M44" s="93" t="s">
        <v>156</v>
      </c>
      <c r="N44" s="93">
        <v>0</v>
      </c>
      <c r="O44" s="93" t="s">
        <v>156</v>
      </c>
      <c r="P44" s="93">
        <v>0</v>
      </c>
      <c r="Q44" s="222" t="s">
        <v>156</v>
      </c>
      <c r="R44" s="224">
        <v>0</v>
      </c>
      <c r="S44" s="224" t="s">
        <v>156</v>
      </c>
      <c r="T44" s="224">
        <v>0</v>
      </c>
      <c r="U44" s="161" t="s">
        <v>156</v>
      </c>
      <c r="V44" s="93">
        <v>0</v>
      </c>
      <c r="W44" s="93" t="s">
        <v>156</v>
      </c>
      <c r="X44" s="93">
        <v>0</v>
      </c>
      <c r="Y44" s="161" t="s">
        <v>156</v>
      </c>
      <c r="Z44" s="93">
        <v>0</v>
      </c>
      <c r="AA44" s="93" t="s">
        <v>156</v>
      </c>
      <c r="AB44" s="93">
        <v>0</v>
      </c>
      <c r="AC44" s="93" t="s">
        <v>156</v>
      </c>
      <c r="AD44" s="209">
        <f t="shared" si="1"/>
        <v>0</v>
      </c>
      <c r="AE44" s="161" t="s">
        <v>156</v>
      </c>
      <c r="AF44" s="209">
        <f t="shared" si="2"/>
        <v>0</v>
      </c>
      <c r="AG44" s="93" t="s">
        <v>156</v>
      </c>
      <c r="AH44" s="159" t="e">
        <f t="shared" si="4"/>
        <v>#DIV/0!</v>
      </c>
      <c r="AI44" s="89"/>
    </row>
    <row r="45" spans="1:35" ht="15.75">
      <c r="A45" s="157" t="s">
        <v>161</v>
      </c>
      <c r="B45" s="111" t="str">
        <f>'10 Квартал финансирование'!B38</f>
        <v>Реконструкция кабельной линий 04 кВ (жилой фонд г. Шарья)</v>
      </c>
      <c r="C45" s="151" t="s">
        <v>55</v>
      </c>
      <c r="D45" s="93">
        <v>0</v>
      </c>
      <c r="E45" s="93" t="s">
        <v>156</v>
      </c>
      <c r="F45" s="161">
        <v>0</v>
      </c>
      <c r="G45" s="93" t="s">
        <v>156</v>
      </c>
      <c r="H45" s="209">
        <v>0</v>
      </c>
      <c r="I45" s="161" t="s">
        <v>156</v>
      </c>
      <c r="J45" s="93">
        <v>0</v>
      </c>
      <c r="K45" s="161" t="s">
        <v>156</v>
      </c>
      <c r="L45" s="93">
        <f t="shared" si="5"/>
        <v>0.16427155999999998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224" t="s">
        <v>156</v>
      </c>
      <c r="T45" s="224">
        <f>'10 Квартал финансирование'!P38/1.18</f>
        <v>0.16427155999999998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209">
        <f t="shared" si="1"/>
        <v>0.16427155999999998</v>
      </c>
      <c r="AE45" s="161">
        <v>0</v>
      </c>
      <c r="AF45" s="209">
        <f t="shared" si="2"/>
        <v>0.16427155999999998</v>
      </c>
      <c r="AG45" s="93">
        <v>0</v>
      </c>
      <c r="AH45" s="159"/>
      <c r="AI45" s="89"/>
    </row>
    <row r="46" spans="1:35" ht="30.75" customHeight="1">
      <c r="A46" s="157" t="s">
        <v>162</v>
      </c>
      <c r="B46" s="111" t="str">
        <f>'10 Квартал финансирование'!B39</f>
        <v>Реконструкция кабельной линии  электропередачи 10кВ от РП 110-35-6 до ТП м-н "Победа"</v>
      </c>
      <c r="C46" s="151" t="s">
        <v>55</v>
      </c>
      <c r="D46" s="93">
        <v>0</v>
      </c>
      <c r="E46" s="93" t="s">
        <v>156</v>
      </c>
      <c r="F46" s="161">
        <v>0</v>
      </c>
      <c r="G46" s="93" t="s">
        <v>156</v>
      </c>
      <c r="H46" s="209">
        <v>0</v>
      </c>
      <c r="I46" s="161" t="s">
        <v>156</v>
      </c>
      <c r="J46" s="93">
        <v>0</v>
      </c>
      <c r="K46" s="161" t="s">
        <v>156</v>
      </c>
      <c r="L46" s="93">
        <f t="shared" si="5"/>
        <v>0.013684900000000002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224" t="s">
        <v>156</v>
      </c>
      <c r="T46" s="224">
        <f>'10 Квартал финансирование'!P39/1.18</f>
        <v>0.013684900000000002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209">
        <f t="shared" si="1"/>
        <v>0.013684900000000002</v>
      </c>
      <c r="AE46" s="161">
        <v>0</v>
      </c>
      <c r="AF46" s="209">
        <f t="shared" si="2"/>
        <v>0.013684900000000002</v>
      </c>
      <c r="AG46" s="93">
        <v>0</v>
      </c>
      <c r="AH46" s="159"/>
      <c r="AI46" s="89"/>
    </row>
    <row r="47" spans="1:35" ht="31.5">
      <c r="A47" s="155" t="s">
        <v>135</v>
      </c>
      <c r="B47" s="108" t="s">
        <v>69</v>
      </c>
      <c r="C47" s="151" t="s">
        <v>55</v>
      </c>
      <c r="D47" s="93">
        <f>SUM(D48:D52)</f>
        <v>0</v>
      </c>
      <c r="E47" s="93" t="s">
        <v>156</v>
      </c>
      <c r="F47" s="93">
        <f>SUM(F48:F50)</f>
        <v>0</v>
      </c>
      <c r="G47" s="93" t="s">
        <v>156</v>
      </c>
      <c r="H47" s="209">
        <f t="shared" si="0"/>
        <v>0</v>
      </c>
      <c r="I47" s="161" t="s">
        <v>156</v>
      </c>
      <c r="J47" s="93">
        <f>SUM(J48:J52)</f>
        <v>0</v>
      </c>
      <c r="K47" s="161" t="s">
        <v>156</v>
      </c>
      <c r="L47" s="93">
        <f>SUM(L48:L52)</f>
        <v>0.21426246000000002</v>
      </c>
      <c r="M47" s="93" t="s">
        <v>156</v>
      </c>
      <c r="N47" s="93">
        <f>SUM(N48:N50)</f>
        <v>0</v>
      </c>
      <c r="O47" s="93" t="s">
        <v>156</v>
      </c>
      <c r="P47" s="93">
        <f>SUM(P48:P50)</f>
        <v>0</v>
      </c>
      <c r="Q47" s="222" t="s">
        <v>156</v>
      </c>
      <c r="R47" s="224">
        <f>SUM(R48:R50)</f>
        <v>0</v>
      </c>
      <c r="S47" s="224" t="s">
        <v>156</v>
      </c>
      <c r="T47" s="224">
        <f>SUM(T48:T50)</f>
        <v>0.21426246000000002</v>
      </c>
      <c r="U47" s="161" t="s">
        <v>156</v>
      </c>
      <c r="V47" s="93">
        <f>SUM(V48:V50)</f>
        <v>0</v>
      </c>
      <c r="W47" s="93" t="s">
        <v>156</v>
      </c>
      <c r="X47" s="93">
        <f>SUM(X48:X50)</f>
        <v>0</v>
      </c>
      <c r="Y47" s="161" t="s">
        <v>156</v>
      </c>
      <c r="Z47" s="93">
        <f>SUM(Z48:Z50)</f>
        <v>0</v>
      </c>
      <c r="AA47" s="161" t="s">
        <v>156</v>
      </c>
      <c r="AB47" s="93">
        <f>SUM(AB48:AB52)</f>
        <v>0</v>
      </c>
      <c r="AC47" s="161" t="s">
        <v>156</v>
      </c>
      <c r="AD47" s="209">
        <f t="shared" si="1"/>
        <v>0.21426246000000002</v>
      </c>
      <c r="AE47" s="93">
        <f>SUM(AE48:AE49)</f>
        <v>0</v>
      </c>
      <c r="AF47" s="209">
        <f t="shared" si="2"/>
        <v>0.21426246000000002</v>
      </c>
      <c r="AG47" s="93" t="s">
        <v>156</v>
      </c>
      <c r="AH47" s="159"/>
      <c r="AI47" s="89"/>
    </row>
    <row r="48" spans="1:35" ht="40.5" customHeight="1">
      <c r="A48" s="154" t="s">
        <v>136</v>
      </c>
      <c r="B48" s="105" t="str">
        <f>'10 Квартал финансирование'!B41</f>
        <v>Модернизация трансформаторной подстанции, г.Шарья,Ветлужский п.,Садовая ул., д.12,ЛитА </v>
      </c>
      <c r="C48" s="151" t="s">
        <v>55</v>
      </c>
      <c r="D48" s="93">
        <f>J48</f>
        <v>0</v>
      </c>
      <c r="E48" s="93" t="s">
        <v>156</v>
      </c>
      <c r="F48" s="161">
        <v>0</v>
      </c>
      <c r="G48" s="93" t="s">
        <v>156</v>
      </c>
      <c r="H48" s="209">
        <f t="shared" si="0"/>
        <v>0</v>
      </c>
      <c r="I48" s="161" t="s">
        <v>156</v>
      </c>
      <c r="J48" s="93">
        <f>N48+R48+V48+Z48</f>
        <v>0</v>
      </c>
      <c r="K48" s="161" t="s">
        <v>156</v>
      </c>
      <c r="L48" s="93">
        <f>P48+T48+X48+AB48</f>
        <v>0.21426246000000002</v>
      </c>
      <c r="M48" s="161" t="s">
        <v>156</v>
      </c>
      <c r="N48" s="93">
        <v>0</v>
      </c>
      <c r="O48" s="161" t="s">
        <v>156</v>
      </c>
      <c r="P48" s="93">
        <v>0</v>
      </c>
      <c r="Q48" s="222" t="s">
        <v>156</v>
      </c>
      <c r="R48" s="222">
        <v>0</v>
      </c>
      <c r="S48" s="222" t="s">
        <v>156</v>
      </c>
      <c r="T48" s="222">
        <f>'10 Квартал финансирование'!P41/1.18</f>
        <v>0.21426246000000002</v>
      </c>
      <c r="U48" s="161" t="s">
        <v>156</v>
      </c>
      <c r="V48" s="161">
        <v>0</v>
      </c>
      <c r="W48" s="161" t="s">
        <v>156</v>
      </c>
      <c r="X48" s="161">
        <v>0</v>
      </c>
      <c r="Y48" s="161" t="s">
        <v>156</v>
      </c>
      <c r="Z48" s="161">
        <v>0</v>
      </c>
      <c r="AA48" s="161" t="s">
        <v>156</v>
      </c>
      <c r="AB48" s="161">
        <v>0</v>
      </c>
      <c r="AC48" s="161" t="s">
        <v>156</v>
      </c>
      <c r="AD48" s="209">
        <f t="shared" si="1"/>
        <v>0.21426246000000002</v>
      </c>
      <c r="AE48" s="161" t="s">
        <v>156</v>
      </c>
      <c r="AF48" s="209">
        <f t="shared" si="2"/>
        <v>0.21426246000000002</v>
      </c>
      <c r="AG48" s="93" t="s">
        <v>156</v>
      </c>
      <c r="AH48" s="159"/>
      <c r="AI48" s="89"/>
    </row>
    <row r="49" spans="1:35" ht="15.75" hidden="1">
      <c r="A49" s="154" t="s">
        <v>137</v>
      </c>
      <c r="B49" s="111"/>
      <c r="C49" s="151" t="s">
        <v>55</v>
      </c>
      <c r="D49" s="93">
        <f>J49</f>
        <v>0</v>
      </c>
      <c r="E49" s="93" t="s">
        <v>156</v>
      </c>
      <c r="F49" s="161">
        <v>0</v>
      </c>
      <c r="G49" s="93" t="s">
        <v>156</v>
      </c>
      <c r="H49" s="209">
        <f t="shared" si="0"/>
        <v>0</v>
      </c>
      <c r="I49" s="161" t="s">
        <v>156</v>
      </c>
      <c r="J49" s="93">
        <f>N49+R49+V49+Z49</f>
        <v>0</v>
      </c>
      <c r="K49" s="161" t="s">
        <v>156</v>
      </c>
      <c r="L49" s="93">
        <f>P49+T49+X49+AB49</f>
        <v>0</v>
      </c>
      <c r="M49" s="161" t="s">
        <v>156</v>
      </c>
      <c r="N49" s="93">
        <v>0</v>
      </c>
      <c r="O49" s="161" t="s">
        <v>156</v>
      </c>
      <c r="P49" s="93">
        <v>0</v>
      </c>
      <c r="Q49" s="222" t="s">
        <v>156</v>
      </c>
      <c r="R49" s="222">
        <v>0</v>
      </c>
      <c r="S49" s="222" t="s">
        <v>156</v>
      </c>
      <c r="T49" s="224">
        <v>0</v>
      </c>
      <c r="U49" s="161" t="s">
        <v>156</v>
      </c>
      <c r="V49" s="161">
        <v>0</v>
      </c>
      <c r="W49" s="161" t="s">
        <v>156</v>
      </c>
      <c r="X49" s="93">
        <v>0</v>
      </c>
      <c r="Y49" s="161" t="s">
        <v>156</v>
      </c>
      <c r="Z49" s="93">
        <v>0</v>
      </c>
      <c r="AA49" s="161" t="s">
        <v>156</v>
      </c>
      <c r="AB49" s="161">
        <v>0</v>
      </c>
      <c r="AC49" s="161" t="s">
        <v>156</v>
      </c>
      <c r="AD49" s="209">
        <f t="shared" si="1"/>
        <v>0</v>
      </c>
      <c r="AE49" s="161" t="s">
        <v>156</v>
      </c>
      <c r="AF49" s="209">
        <f t="shared" si="2"/>
        <v>0</v>
      </c>
      <c r="AG49" s="93" t="s">
        <v>156</v>
      </c>
      <c r="AH49" s="159"/>
      <c r="AI49" s="89"/>
    </row>
    <row r="50" spans="1:35" ht="15.75" hidden="1">
      <c r="A50" s="154" t="s">
        <v>138</v>
      </c>
      <c r="B50" s="226"/>
      <c r="C50" s="151" t="s">
        <v>55</v>
      </c>
      <c r="D50" s="93">
        <f>J50</f>
        <v>0</v>
      </c>
      <c r="E50" s="93" t="s">
        <v>156</v>
      </c>
      <c r="F50" s="161">
        <v>0</v>
      </c>
      <c r="G50" s="93" t="s">
        <v>156</v>
      </c>
      <c r="H50" s="209">
        <f t="shared" si="0"/>
        <v>0</v>
      </c>
      <c r="I50" s="161" t="s">
        <v>156</v>
      </c>
      <c r="J50" s="93">
        <f>N50+R50+V50+Z50</f>
        <v>0</v>
      </c>
      <c r="K50" s="161" t="s">
        <v>156</v>
      </c>
      <c r="L50" s="93">
        <f>P50+T50+X50+AB50</f>
        <v>0</v>
      </c>
      <c r="M50" s="161" t="s">
        <v>156</v>
      </c>
      <c r="N50" s="93">
        <v>0</v>
      </c>
      <c r="O50" s="161" t="s">
        <v>156</v>
      </c>
      <c r="P50" s="93">
        <v>0</v>
      </c>
      <c r="Q50" s="222" t="s">
        <v>156</v>
      </c>
      <c r="R50" s="222">
        <v>0</v>
      </c>
      <c r="S50" s="222" t="s">
        <v>156</v>
      </c>
      <c r="T50" s="224">
        <v>0</v>
      </c>
      <c r="U50" s="161" t="s">
        <v>156</v>
      </c>
      <c r="V50" s="161">
        <v>0</v>
      </c>
      <c r="W50" s="161" t="s">
        <v>156</v>
      </c>
      <c r="X50" s="62">
        <v>0</v>
      </c>
      <c r="Y50" s="161" t="s">
        <v>156</v>
      </c>
      <c r="Z50" s="93">
        <v>0</v>
      </c>
      <c r="AA50" s="161" t="s">
        <v>156</v>
      </c>
      <c r="AB50" s="161">
        <v>0</v>
      </c>
      <c r="AC50" s="161" t="s">
        <v>156</v>
      </c>
      <c r="AD50" s="209">
        <f t="shared" si="1"/>
        <v>0</v>
      </c>
      <c r="AE50" s="161" t="s">
        <v>156</v>
      </c>
      <c r="AF50" s="209">
        <f t="shared" si="2"/>
        <v>0</v>
      </c>
      <c r="AG50" s="93" t="s">
        <v>156</v>
      </c>
      <c r="AH50" s="159"/>
      <c r="AI50" s="89"/>
    </row>
    <row r="51" spans="1:35" ht="49.5" customHeight="1" hidden="1">
      <c r="A51" s="154" t="s">
        <v>139</v>
      </c>
      <c r="B51" s="114"/>
      <c r="C51" s="151" t="s">
        <v>55</v>
      </c>
      <c r="D51" s="93">
        <f>J51</f>
        <v>0</v>
      </c>
      <c r="E51" s="93" t="s">
        <v>156</v>
      </c>
      <c r="F51" s="161">
        <v>0</v>
      </c>
      <c r="G51" s="93" t="s">
        <v>156</v>
      </c>
      <c r="H51" s="209">
        <f t="shared" si="0"/>
        <v>0</v>
      </c>
      <c r="I51" s="161" t="s">
        <v>156</v>
      </c>
      <c r="J51" s="93">
        <f>N51+R51+V51+Z51</f>
        <v>0</v>
      </c>
      <c r="K51" s="161" t="s">
        <v>156</v>
      </c>
      <c r="L51" s="93">
        <f>P51+T51+X51+AB51</f>
        <v>0</v>
      </c>
      <c r="M51" s="161" t="s">
        <v>156</v>
      </c>
      <c r="N51" s="93">
        <v>0</v>
      </c>
      <c r="O51" s="161" t="s">
        <v>156</v>
      </c>
      <c r="P51" s="93">
        <v>0</v>
      </c>
      <c r="Q51" s="222" t="s">
        <v>156</v>
      </c>
      <c r="R51" s="222">
        <v>0</v>
      </c>
      <c r="S51" s="222" t="s">
        <v>156</v>
      </c>
      <c r="T51" s="224">
        <v>0</v>
      </c>
      <c r="U51" s="161" t="s">
        <v>156</v>
      </c>
      <c r="V51" s="161">
        <v>0</v>
      </c>
      <c r="W51" s="161" t="s">
        <v>156</v>
      </c>
      <c r="X51" s="62">
        <v>0</v>
      </c>
      <c r="Y51" s="161" t="s">
        <v>156</v>
      </c>
      <c r="Z51" s="93">
        <v>0</v>
      </c>
      <c r="AA51" s="161" t="s">
        <v>156</v>
      </c>
      <c r="AB51" s="161">
        <f>'10 Квартал финансирование'!T44/1.18</f>
        <v>0</v>
      </c>
      <c r="AC51" s="161" t="s">
        <v>156</v>
      </c>
      <c r="AD51" s="209">
        <f t="shared" si="1"/>
        <v>0</v>
      </c>
      <c r="AE51" s="161" t="s">
        <v>156</v>
      </c>
      <c r="AF51" s="209">
        <f t="shared" si="2"/>
        <v>0</v>
      </c>
      <c r="AG51" s="93" t="s">
        <v>156</v>
      </c>
      <c r="AH51" s="159"/>
      <c r="AI51" s="89"/>
    </row>
    <row r="52" spans="1:35" ht="15.75" hidden="1">
      <c r="A52" s="154" t="s">
        <v>140</v>
      </c>
      <c r="B52" s="114"/>
      <c r="C52" s="151" t="s">
        <v>55</v>
      </c>
      <c r="D52" s="93">
        <f>J52</f>
        <v>0</v>
      </c>
      <c r="E52" s="93" t="s">
        <v>156</v>
      </c>
      <c r="F52" s="161">
        <v>0</v>
      </c>
      <c r="G52" s="93" t="s">
        <v>156</v>
      </c>
      <c r="H52" s="209">
        <f t="shared" si="0"/>
        <v>0</v>
      </c>
      <c r="I52" s="161" t="s">
        <v>156</v>
      </c>
      <c r="J52" s="93">
        <f>N52+R52+V52+Z52</f>
        <v>0</v>
      </c>
      <c r="K52" s="161" t="s">
        <v>156</v>
      </c>
      <c r="L52" s="93">
        <f>P52+T52+X52+AB52</f>
        <v>0</v>
      </c>
      <c r="M52" s="161" t="s">
        <v>156</v>
      </c>
      <c r="N52" s="93">
        <v>0</v>
      </c>
      <c r="O52" s="161" t="s">
        <v>156</v>
      </c>
      <c r="P52" s="93">
        <v>0</v>
      </c>
      <c r="Q52" s="222" t="s">
        <v>156</v>
      </c>
      <c r="R52" s="222">
        <v>0</v>
      </c>
      <c r="S52" s="222" t="s">
        <v>156</v>
      </c>
      <c r="T52" s="224">
        <v>0</v>
      </c>
      <c r="U52" s="161" t="s">
        <v>156</v>
      </c>
      <c r="V52" s="161">
        <v>0</v>
      </c>
      <c r="W52" s="161" t="s">
        <v>156</v>
      </c>
      <c r="X52" s="62">
        <v>0</v>
      </c>
      <c r="Y52" s="161" t="s">
        <v>156</v>
      </c>
      <c r="Z52" s="93">
        <v>0</v>
      </c>
      <c r="AA52" s="161" t="s">
        <v>156</v>
      </c>
      <c r="AB52" s="161">
        <f>'10 Квартал финансирование'!T45/1.18</f>
        <v>0</v>
      </c>
      <c r="AC52" s="161" t="s">
        <v>156</v>
      </c>
      <c r="AD52" s="209">
        <f t="shared" si="1"/>
        <v>0</v>
      </c>
      <c r="AE52" s="161" t="s">
        <v>156</v>
      </c>
      <c r="AF52" s="209">
        <f t="shared" si="2"/>
        <v>0</v>
      </c>
      <c r="AG52" s="93" t="s">
        <v>156</v>
      </c>
      <c r="AH52" s="159"/>
      <c r="AI52" s="89"/>
    </row>
    <row r="53" spans="1:35" ht="31.5">
      <c r="A53" s="155" t="s">
        <v>75</v>
      </c>
      <c r="B53" s="108" t="s">
        <v>76</v>
      </c>
      <c r="C53" s="151" t="s">
        <v>55</v>
      </c>
      <c r="D53" s="93">
        <f>SUM(D54:D55)</f>
        <v>0</v>
      </c>
      <c r="E53" s="93" t="s">
        <v>156</v>
      </c>
      <c r="F53" s="93">
        <f>SUM(F54:F55)</f>
        <v>0</v>
      </c>
      <c r="G53" s="93" t="s">
        <v>156</v>
      </c>
      <c r="H53" s="209">
        <f t="shared" si="0"/>
        <v>0</v>
      </c>
      <c r="I53" s="161" t="s">
        <v>156</v>
      </c>
      <c r="J53" s="93">
        <f>SUM(J54:J56)</f>
        <v>0</v>
      </c>
      <c r="K53" s="161" t="s">
        <v>156</v>
      </c>
      <c r="L53" s="93">
        <f>SUM(L54:L64)</f>
        <v>0</v>
      </c>
      <c r="M53" s="93"/>
      <c r="N53" s="93">
        <f>SUM(N54:N56)</f>
        <v>0</v>
      </c>
      <c r="O53" s="161" t="s">
        <v>156</v>
      </c>
      <c r="P53" s="93">
        <f>SUM(P54:P56)</f>
        <v>0</v>
      </c>
      <c r="Q53" s="222" t="s">
        <v>156</v>
      </c>
      <c r="R53" s="224">
        <f>SUM(R54:R56)</f>
        <v>0</v>
      </c>
      <c r="S53" s="222" t="s">
        <v>156</v>
      </c>
      <c r="T53" s="224">
        <f>SUM(T54:T56)</f>
        <v>0</v>
      </c>
      <c r="U53" s="161" t="s">
        <v>156</v>
      </c>
      <c r="V53" s="93">
        <f>SUM(V54:V56)</f>
        <v>0</v>
      </c>
      <c r="W53" s="161" t="s">
        <v>156</v>
      </c>
      <c r="X53" s="93">
        <f>SUM(X54:X64)</f>
        <v>0</v>
      </c>
      <c r="Y53" s="161" t="s">
        <v>156</v>
      </c>
      <c r="Z53" s="93">
        <f>SUM(Z54:Z56)</f>
        <v>0</v>
      </c>
      <c r="AA53" s="93">
        <v>0</v>
      </c>
      <c r="AB53" s="93">
        <f>SUM(AB54:AB56)</f>
        <v>0</v>
      </c>
      <c r="AC53" s="161" t="s">
        <v>156</v>
      </c>
      <c r="AD53" s="209">
        <f t="shared" si="1"/>
        <v>0</v>
      </c>
      <c r="AE53" s="93">
        <f>SUM(AE54:AE56)</f>
        <v>0</v>
      </c>
      <c r="AF53" s="209">
        <f t="shared" si="2"/>
        <v>0</v>
      </c>
      <c r="AG53" s="93" t="s">
        <v>156</v>
      </c>
      <c r="AH53" s="159"/>
      <c r="AI53" s="89"/>
    </row>
    <row r="54" spans="1:35" ht="15.75" hidden="1">
      <c r="A54" s="154" t="s">
        <v>77</v>
      </c>
      <c r="B54" s="114" t="s">
        <v>215</v>
      </c>
      <c r="C54" s="151" t="s">
        <v>55</v>
      </c>
      <c r="D54" s="93">
        <f>J54</f>
        <v>0</v>
      </c>
      <c r="E54" s="93" t="s">
        <v>156</v>
      </c>
      <c r="F54" s="93">
        <v>0</v>
      </c>
      <c r="G54" s="93" t="s">
        <v>156</v>
      </c>
      <c r="H54" s="209">
        <f t="shared" si="0"/>
        <v>0</v>
      </c>
      <c r="I54" s="93" t="s">
        <v>156</v>
      </c>
      <c r="J54" s="93">
        <f aca="true" t="shared" si="6" ref="J54:J64">N54+R54+V54+Z54</f>
        <v>0</v>
      </c>
      <c r="K54" s="93" t="s">
        <v>156</v>
      </c>
      <c r="L54" s="93">
        <f aca="true" t="shared" si="7" ref="L54:L64">P54+T54+X54+AB54</f>
        <v>0</v>
      </c>
      <c r="M54" s="93" t="s">
        <v>156</v>
      </c>
      <c r="N54" s="93">
        <v>0</v>
      </c>
      <c r="O54" s="161" t="s">
        <v>156</v>
      </c>
      <c r="P54" s="93">
        <v>0</v>
      </c>
      <c r="Q54" s="222" t="s">
        <v>156</v>
      </c>
      <c r="R54" s="222">
        <v>0</v>
      </c>
      <c r="S54" s="224" t="s">
        <v>156</v>
      </c>
      <c r="T54" s="224">
        <v>0</v>
      </c>
      <c r="U54" s="161" t="s">
        <v>156</v>
      </c>
      <c r="V54" s="93">
        <v>0</v>
      </c>
      <c r="W54" s="93" t="s">
        <v>156</v>
      </c>
      <c r="X54" s="93">
        <v>0</v>
      </c>
      <c r="Y54" s="93" t="s">
        <v>156</v>
      </c>
      <c r="Z54" s="93">
        <v>0</v>
      </c>
      <c r="AA54" s="93" t="s">
        <v>156</v>
      </c>
      <c r="AB54" s="93">
        <v>0</v>
      </c>
      <c r="AC54" s="161" t="s">
        <v>156</v>
      </c>
      <c r="AD54" s="209">
        <f t="shared" si="1"/>
        <v>0</v>
      </c>
      <c r="AE54" s="93" t="s">
        <v>156</v>
      </c>
      <c r="AF54" s="209">
        <f t="shared" si="2"/>
        <v>0</v>
      </c>
      <c r="AG54" s="93" t="s">
        <v>156</v>
      </c>
      <c r="AH54" s="159"/>
      <c r="AI54" s="89"/>
    </row>
    <row r="55" spans="1:35" ht="15.75" hidden="1">
      <c r="A55" s="154" t="s">
        <v>78</v>
      </c>
      <c r="B55" s="114"/>
      <c r="C55" s="151" t="s">
        <v>55</v>
      </c>
      <c r="D55" s="161">
        <f>J55</f>
        <v>0</v>
      </c>
      <c r="E55" s="93" t="s">
        <v>156</v>
      </c>
      <c r="F55" s="161">
        <v>0</v>
      </c>
      <c r="G55" s="161" t="s">
        <v>156</v>
      </c>
      <c r="H55" s="209">
        <f t="shared" si="0"/>
        <v>0</v>
      </c>
      <c r="I55" s="161" t="s">
        <v>156</v>
      </c>
      <c r="J55" s="161">
        <f t="shared" si="6"/>
        <v>0</v>
      </c>
      <c r="K55" s="161" t="s">
        <v>156</v>
      </c>
      <c r="L55" s="161">
        <f t="shared" si="7"/>
        <v>0</v>
      </c>
      <c r="M55" s="161" t="s">
        <v>156</v>
      </c>
      <c r="N55" s="93">
        <v>0</v>
      </c>
      <c r="O55" s="161" t="s">
        <v>156</v>
      </c>
      <c r="P55" s="227">
        <v>0</v>
      </c>
      <c r="Q55" s="222" t="s">
        <v>156</v>
      </c>
      <c r="R55" s="224">
        <v>0</v>
      </c>
      <c r="S55" s="224" t="s">
        <v>156</v>
      </c>
      <c r="T55" s="224">
        <v>0</v>
      </c>
      <c r="U55" s="161" t="s">
        <v>156</v>
      </c>
      <c r="V55" s="93">
        <v>0</v>
      </c>
      <c r="W55" s="93" t="s">
        <v>156</v>
      </c>
      <c r="X55" s="228">
        <v>0</v>
      </c>
      <c r="Y55" s="93" t="s">
        <v>156</v>
      </c>
      <c r="Z55" s="93">
        <v>0</v>
      </c>
      <c r="AA55" s="93" t="s">
        <v>156</v>
      </c>
      <c r="AB55" s="228">
        <v>0</v>
      </c>
      <c r="AC55" s="161" t="s">
        <v>156</v>
      </c>
      <c r="AD55" s="209">
        <f t="shared" si="1"/>
        <v>0</v>
      </c>
      <c r="AE55" s="161" t="s">
        <v>156</v>
      </c>
      <c r="AF55" s="209">
        <f t="shared" si="2"/>
        <v>0</v>
      </c>
      <c r="AG55" s="93" t="s">
        <v>156</v>
      </c>
      <c r="AH55" s="159" t="e">
        <f t="shared" si="4"/>
        <v>#DIV/0!</v>
      </c>
      <c r="AI55" s="169"/>
    </row>
    <row r="56" spans="1:35" ht="15.75" hidden="1">
      <c r="A56" s="154" t="s">
        <v>79</v>
      </c>
      <c r="B56" s="111"/>
      <c r="C56" s="151" t="s">
        <v>55</v>
      </c>
      <c r="D56" s="93">
        <f>J56</f>
        <v>0</v>
      </c>
      <c r="E56" s="93" t="s">
        <v>156</v>
      </c>
      <c r="F56" s="93">
        <v>0</v>
      </c>
      <c r="G56" s="161" t="s">
        <v>156</v>
      </c>
      <c r="H56" s="209">
        <f t="shared" si="0"/>
        <v>0</v>
      </c>
      <c r="I56" s="93" t="s">
        <v>156</v>
      </c>
      <c r="J56" s="93">
        <f t="shared" si="6"/>
        <v>0</v>
      </c>
      <c r="K56" s="93" t="s">
        <v>156</v>
      </c>
      <c r="L56" s="93">
        <f t="shared" si="7"/>
        <v>0</v>
      </c>
      <c r="M56" s="161" t="s">
        <v>156</v>
      </c>
      <c r="N56" s="93">
        <v>0</v>
      </c>
      <c r="O56" s="161" t="s">
        <v>156</v>
      </c>
      <c r="P56" s="229">
        <v>0</v>
      </c>
      <c r="Q56" s="222" t="s">
        <v>156</v>
      </c>
      <c r="R56" s="224">
        <v>0</v>
      </c>
      <c r="S56" s="224" t="s">
        <v>156</v>
      </c>
      <c r="T56" s="224">
        <v>0</v>
      </c>
      <c r="U56" s="161" t="s">
        <v>156</v>
      </c>
      <c r="V56" s="93">
        <v>0</v>
      </c>
      <c r="W56" s="93" t="s">
        <v>156</v>
      </c>
      <c r="X56" s="93">
        <v>0</v>
      </c>
      <c r="Y56" s="93" t="s">
        <v>156</v>
      </c>
      <c r="Z56" s="93">
        <v>0</v>
      </c>
      <c r="AA56" s="93" t="s">
        <v>156</v>
      </c>
      <c r="AB56" s="93">
        <v>0</v>
      </c>
      <c r="AC56" s="161" t="s">
        <v>156</v>
      </c>
      <c r="AD56" s="209">
        <f t="shared" si="1"/>
        <v>0</v>
      </c>
      <c r="AE56" s="161" t="s">
        <v>156</v>
      </c>
      <c r="AF56" s="209">
        <f t="shared" si="2"/>
        <v>0</v>
      </c>
      <c r="AG56" s="93" t="s">
        <v>156</v>
      </c>
      <c r="AH56" s="159" t="e">
        <f t="shared" si="4"/>
        <v>#DIV/0!</v>
      </c>
      <c r="AI56" s="89"/>
    </row>
    <row r="57" spans="1:35" ht="15.75" hidden="1">
      <c r="A57" s="154" t="s">
        <v>80</v>
      </c>
      <c r="B57" s="114"/>
      <c r="C57" s="151" t="s">
        <v>55</v>
      </c>
      <c r="D57" s="93">
        <v>0</v>
      </c>
      <c r="E57" s="93" t="s">
        <v>156</v>
      </c>
      <c r="F57" s="93">
        <v>0</v>
      </c>
      <c r="G57" s="161" t="s">
        <v>156</v>
      </c>
      <c r="H57" s="209">
        <f t="shared" si="0"/>
        <v>0</v>
      </c>
      <c r="I57" s="93" t="s">
        <v>156</v>
      </c>
      <c r="J57" s="93">
        <f t="shared" si="6"/>
        <v>0</v>
      </c>
      <c r="K57" s="93" t="s">
        <v>156</v>
      </c>
      <c r="L57" s="93">
        <f t="shared" si="7"/>
        <v>0</v>
      </c>
      <c r="M57" s="161" t="s">
        <v>156</v>
      </c>
      <c r="N57" s="93">
        <v>0</v>
      </c>
      <c r="O57" s="161" t="s">
        <v>156</v>
      </c>
      <c r="P57" s="229">
        <v>0</v>
      </c>
      <c r="Q57" s="222" t="s">
        <v>156</v>
      </c>
      <c r="R57" s="224">
        <v>0</v>
      </c>
      <c r="S57" s="224" t="s">
        <v>156</v>
      </c>
      <c r="T57" s="224">
        <v>0</v>
      </c>
      <c r="U57" s="161" t="s">
        <v>156</v>
      </c>
      <c r="V57" s="93">
        <v>0</v>
      </c>
      <c r="W57" s="93" t="s">
        <v>156</v>
      </c>
      <c r="X57" s="62">
        <v>0</v>
      </c>
      <c r="Y57" s="93" t="s">
        <v>156</v>
      </c>
      <c r="Z57" s="93">
        <v>0</v>
      </c>
      <c r="AA57" s="62">
        <v>0</v>
      </c>
      <c r="AB57" s="93">
        <v>0</v>
      </c>
      <c r="AC57" s="161" t="s">
        <v>156</v>
      </c>
      <c r="AD57" s="209">
        <f t="shared" si="1"/>
        <v>0</v>
      </c>
      <c r="AE57" s="161" t="s">
        <v>156</v>
      </c>
      <c r="AF57" s="209">
        <f t="shared" si="2"/>
        <v>0</v>
      </c>
      <c r="AG57" s="93" t="s">
        <v>156</v>
      </c>
      <c r="AH57" s="159" t="e">
        <f t="shared" si="4"/>
        <v>#DIV/0!</v>
      </c>
      <c r="AI57" s="89"/>
    </row>
    <row r="58" spans="1:35" ht="15.75" hidden="1">
      <c r="A58" s="154" t="s">
        <v>82</v>
      </c>
      <c r="B58" s="114"/>
      <c r="C58" s="151" t="s">
        <v>55</v>
      </c>
      <c r="D58" s="93">
        <v>0</v>
      </c>
      <c r="E58" s="93" t="s">
        <v>156</v>
      </c>
      <c r="F58" s="93">
        <v>0</v>
      </c>
      <c r="G58" s="161" t="s">
        <v>156</v>
      </c>
      <c r="H58" s="209">
        <f t="shared" si="0"/>
        <v>0</v>
      </c>
      <c r="I58" s="93" t="s">
        <v>156</v>
      </c>
      <c r="J58" s="93">
        <f t="shared" si="6"/>
        <v>0</v>
      </c>
      <c r="K58" s="93" t="s">
        <v>156</v>
      </c>
      <c r="L58" s="93">
        <f t="shared" si="7"/>
        <v>0</v>
      </c>
      <c r="M58" s="161" t="s">
        <v>156</v>
      </c>
      <c r="N58" s="93">
        <v>0</v>
      </c>
      <c r="O58" s="161" t="s">
        <v>156</v>
      </c>
      <c r="P58" s="229">
        <v>0</v>
      </c>
      <c r="Q58" s="222" t="s">
        <v>156</v>
      </c>
      <c r="R58" s="224">
        <v>0</v>
      </c>
      <c r="S58" s="224" t="s">
        <v>156</v>
      </c>
      <c r="T58" s="224">
        <v>0</v>
      </c>
      <c r="U58" s="161" t="s">
        <v>156</v>
      </c>
      <c r="V58" s="93">
        <v>0</v>
      </c>
      <c r="W58" s="93" t="s">
        <v>156</v>
      </c>
      <c r="X58" s="62">
        <v>0</v>
      </c>
      <c r="Y58" s="93" t="s">
        <v>156</v>
      </c>
      <c r="Z58" s="93">
        <v>0</v>
      </c>
      <c r="AA58" s="62">
        <v>0</v>
      </c>
      <c r="AB58" s="93">
        <v>0</v>
      </c>
      <c r="AC58" s="161" t="s">
        <v>156</v>
      </c>
      <c r="AD58" s="209">
        <f t="shared" si="1"/>
        <v>0</v>
      </c>
      <c r="AE58" s="161" t="s">
        <v>156</v>
      </c>
      <c r="AF58" s="209">
        <f t="shared" si="2"/>
        <v>0</v>
      </c>
      <c r="AG58" s="93" t="s">
        <v>156</v>
      </c>
      <c r="AH58" s="159" t="e">
        <f t="shared" si="4"/>
        <v>#DIV/0!</v>
      </c>
      <c r="AI58" s="89"/>
    </row>
    <row r="59" spans="1:35" ht="15.75" hidden="1">
      <c r="A59" s="154" t="s">
        <v>84</v>
      </c>
      <c r="B59" s="114"/>
      <c r="C59" s="151" t="s">
        <v>55</v>
      </c>
      <c r="D59" s="93">
        <v>0</v>
      </c>
      <c r="E59" s="93" t="s">
        <v>156</v>
      </c>
      <c r="F59" s="93">
        <v>0</v>
      </c>
      <c r="G59" s="161" t="s">
        <v>156</v>
      </c>
      <c r="H59" s="209">
        <f t="shared" si="0"/>
        <v>0</v>
      </c>
      <c r="I59" s="93" t="s">
        <v>156</v>
      </c>
      <c r="J59" s="93">
        <f t="shared" si="6"/>
        <v>0</v>
      </c>
      <c r="K59" s="93" t="s">
        <v>156</v>
      </c>
      <c r="L59" s="93">
        <f t="shared" si="7"/>
        <v>0</v>
      </c>
      <c r="M59" s="161" t="s">
        <v>156</v>
      </c>
      <c r="N59" s="93">
        <v>0</v>
      </c>
      <c r="O59" s="161" t="s">
        <v>156</v>
      </c>
      <c r="P59" s="229">
        <v>0</v>
      </c>
      <c r="Q59" s="222" t="s">
        <v>156</v>
      </c>
      <c r="R59" s="224">
        <v>0</v>
      </c>
      <c r="S59" s="224" t="s">
        <v>156</v>
      </c>
      <c r="T59" s="224">
        <v>0</v>
      </c>
      <c r="U59" s="161" t="s">
        <v>156</v>
      </c>
      <c r="V59" s="93">
        <v>0</v>
      </c>
      <c r="W59" s="93" t="s">
        <v>156</v>
      </c>
      <c r="X59" s="62">
        <v>0</v>
      </c>
      <c r="Y59" s="93" t="s">
        <v>156</v>
      </c>
      <c r="Z59" s="93">
        <v>0</v>
      </c>
      <c r="AA59" s="62">
        <v>0</v>
      </c>
      <c r="AB59" s="93">
        <v>0</v>
      </c>
      <c r="AC59" s="161" t="s">
        <v>156</v>
      </c>
      <c r="AD59" s="209">
        <f t="shared" si="1"/>
        <v>0</v>
      </c>
      <c r="AE59" s="161" t="s">
        <v>156</v>
      </c>
      <c r="AF59" s="209">
        <f t="shared" si="2"/>
        <v>0</v>
      </c>
      <c r="AG59" s="93" t="s">
        <v>156</v>
      </c>
      <c r="AH59" s="159" t="e">
        <f t="shared" si="4"/>
        <v>#DIV/0!</v>
      </c>
      <c r="AI59" s="89"/>
    </row>
    <row r="60" spans="1:35" ht="15.75" hidden="1">
      <c r="A60" s="154" t="s">
        <v>86</v>
      </c>
      <c r="B60" s="114"/>
      <c r="C60" s="151" t="s">
        <v>55</v>
      </c>
      <c r="D60" s="93">
        <v>0</v>
      </c>
      <c r="E60" s="93" t="s">
        <v>156</v>
      </c>
      <c r="F60" s="93">
        <v>0</v>
      </c>
      <c r="G60" s="161" t="s">
        <v>156</v>
      </c>
      <c r="H60" s="209">
        <f t="shared" si="0"/>
        <v>0</v>
      </c>
      <c r="I60" s="93" t="s">
        <v>156</v>
      </c>
      <c r="J60" s="93">
        <f t="shared" si="6"/>
        <v>0</v>
      </c>
      <c r="K60" s="93" t="s">
        <v>156</v>
      </c>
      <c r="L60" s="93">
        <f t="shared" si="7"/>
        <v>0</v>
      </c>
      <c r="M60" s="161" t="s">
        <v>156</v>
      </c>
      <c r="N60" s="93">
        <v>0</v>
      </c>
      <c r="O60" s="161" t="s">
        <v>156</v>
      </c>
      <c r="P60" s="229">
        <v>0</v>
      </c>
      <c r="Q60" s="222" t="s">
        <v>156</v>
      </c>
      <c r="R60" s="224">
        <v>0</v>
      </c>
      <c r="S60" s="224" t="s">
        <v>156</v>
      </c>
      <c r="T60" s="224">
        <v>0</v>
      </c>
      <c r="U60" s="161" t="s">
        <v>156</v>
      </c>
      <c r="V60" s="93">
        <v>0</v>
      </c>
      <c r="W60" s="93" t="s">
        <v>156</v>
      </c>
      <c r="X60" s="62">
        <v>0</v>
      </c>
      <c r="Y60" s="93" t="s">
        <v>156</v>
      </c>
      <c r="Z60" s="93">
        <v>0</v>
      </c>
      <c r="AA60" s="62">
        <v>0</v>
      </c>
      <c r="AB60" s="93">
        <v>0</v>
      </c>
      <c r="AC60" s="161" t="s">
        <v>156</v>
      </c>
      <c r="AD60" s="209">
        <f t="shared" si="1"/>
        <v>0</v>
      </c>
      <c r="AE60" s="161" t="s">
        <v>156</v>
      </c>
      <c r="AF60" s="209">
        <f t="shared" si="2"/>
        <v>0</v>
      </c>
      <c r="AG60" s="93" t="s">
        <v>156</v>
      </c>
      <c r="AH60" s="159" t="e">
        <f t="shared" si="4"/>
        <v>#DIV/0!</v>
      </c>
      <c r="AI60" s="89"/>
    </row>
    <row r="61" spans="1:35" ht="15.75" hidden="1">
      <c r="A61" s="154" t="s">
        <v>88</v>
      </c>
      <c r="B61" s="114"/>
      <c r="C61" s="151" t="s">
        <v>55</v>
      </c>
      <c r="D61" s="93">
        <v>0</v>
      </c>
      <c r="E61" s="93" t="s">
        <v>156</v>
      </c>
      <c r="F61" s="93">
        <v>0</v>
      </c>
      <c r="G61" s="161" t="s">
        <v>156</v>
      </c>
      <c r="H61" s="209">
        <f t="shared" si="0"/>
        <v>0</v>
      </c>
      <c r="I61" s="93" t="s">
        <v>156</v>
      </c>
      <c r="J61" s="93">
        <f t="shared" si="6"/>
        <v>0</v>
      </c>
      <c r="K61" s="93" t="s">
        <v>156</v>
      </c>
      <c r="L61" s="93">
        <f t="shared" si="7"/>
        <v>0</v>
      </c>
      <c r="M61" s="161" t="s">
        <v>156</v>
      </c>
      <c r="N61" s="93">
        <v>0</v>
      </c>
      <c r="O61" s="161" t="s">
        <v>156</v>
      </c>
      <c r="P61" s="229">
        <v>0</v>
      </c>
      <c r="Q61" s="222" t="s">
        <v>156</v>
      </c>
      <c r="R61" s="224">
        <v>0</v>
      </c>
      <c r="S61" s="224" t="s">
        <v>156</v>
      </c>
      <c r="T61" s="224">
        <v>0</v>
      </c>
      <c r="U61" s="161" t="s">
        <v>156</v>
      </c>
      <c r="V61" s="93">
        <v>0</v>
      </c>
      <c r="W61" s="93" t="s">
        <v>156</v>
      </c>
      <c r="X61" s="62">
        <v>0</v>
      </c>
      <c r="Y61" s="93" t="s">
        <v>156</v>
      </c>
      <c r="Z61" s="93">
        <v>0</v>
      </c>
      <c r="AA61" s="62">
        <v>0</v>
      </c>
      <c r="AB61" s="93">
        <v>0</v>
      </c>
      <c r="AC61" s="161" t="s">
        <v>156</v>
      </c>
      <c r="AD61" s="209">
        <f t="shared" si="1"/>
        <v>0</v>
      </c>
      <c r="AE61" s="161" t="s">
        <v>156</v>
      </c>
      <c r="AF61" s="209">
        <f t="shared" si="2"/>
        <v>0</v>
      </c>
      <c r="AG61" s="93" t="s">
        <v>156</v>
      </c>
      <c r="AH61" s="159" t="e">
        <f t="shared" si="4"/>
        <v>#DIV/0!</v>
      </c>
      <c r="AI61" s="89"/>
    </row>
    <row r="62" spans="1:35" ht="15.75" hidden="1">
      <c r="A62" s="154" t="s">
        <v>90</v>
      </c>
      <c r="B62" s="114"/>
      <c r="C62" s="151" t="s">
        <v>55</v>
      </c>
      <c r="D62" s="93">
        <v>0</v>
      </c>
      <c r="E62" s="93" t="s">
        <v>156</v>
      </c>
      <c r="F62" s="93">
        <v>0</v>
      </c>
      <c r="G62" s="161" t="s">
        <v>156</v>
      </c>
      <c r="H62" s="209">
        <f t="shared" si="0"/>
        <v>0</v>
      </c>
      <c r="I62" s="93" t="s">
        <v>156</v>
      </c>
      <c r="J62" s="93">
        <f t="shared" si="6"/>
        <v>0</v>
      </c>
      <c r="K62" s="93" t="s">
        <v>156</v>
      </c>
      <c r="L62" s="93">
        <f t="shared" si="7"/>
        <v>0</v>
      </c>
      <c r="M62" s="161" t="s">
        <v>156</v>
      </c>
      <c r="N62" s="93">
        <v>0</v>
      </c>
      <c r="O62" s="161" t="s">
        <v>156</v>
      </c>
      <c r="P62" s="229">
        <v>0</v>
      </c>
      <c r="Q62" s="222" t="s">
        <v>156</v>
      </c>
      <c r="R62" s="224">
        <v>0</v>
      </c>
      <c r="S62" s="224" t="s">
        <v>156</v>
      </c>
      <c r="T62" s="224">
        <v>0</v>
      </c>
      <c r="U62" s="161" t="s">
        <v>156</v>
      </c>
      <c r="V62" s="93">
        <v>0</v>
      </c>
      <c r="W62" s="93" t="s">
        <v>156</v>
      </c>
      <c r="X62" s="62">
        <v>0</v>
      </c>
      <c r="Y62" s="93" t="s">
        <v>156</v>
      </c>
      <c r="Z62" s="93">
        <v>0</v>
      </c>
      <c r="AA62" s="62">
        <v>0</v>
      </c>
      <c r="AB62" s="93">
        <v>0</v>
      </c>
      <c r="AC62" s="161" t="s">
        <v>156</v>
      </c>
      <c r="AD62" s="209">
        <f t="shared" si="1"/>
        <v>0</v>
      </c>
      <c r="AE62" s="161" t="s">
        <v>156</v>
      </c>
      <c r="AF62" s="209">
        <f t="shared" si="2"/>
        <v>0</v>
      </c>
      <c r="AG62" s="93" t="s">
        <v>156</v>
      </c>
      <c r="AH62" s="159" t="e">
        <f t="shared" si="4"/>
        <v>#DIV/0!</v>
      </c>
      <c r="AI62" s="89"/>
    </row>
    <row r="63" spans="1:35" ht="15.75" hidden="1">
      <c r="A63" s="154" t="s">
        <v>92</v>
      </c>
      <c r="B63" s="114"/>
      <c r="C63" s="151" t="s">
        <v>55</v>
      </c>
      <c r="D63" s="93">
        <v>0</v>
      </c>
      <c r="E63" s="93" t="s">
        <v>156</v>
      </c>
      <c r="F63" s="93">
        <v>0</v>
      </c>
      <c r="G63" s="161" t="s">
        <v>156</v>
      </c>
      <c r="H63" s="209">
        <f t="shared" si="0"/>
        <v>0</v>
      </c>
      <c r="I63" s="93" t="s">
        <v>156</v>
      </c>
      <c r="J63" s="93">
        <f t="shared" si="6"/>
        <v>0</v>
      </c>
      <c r="K63" s="93" t="s">
        <v>156</v>
      </c>
      <c r="L63" s="93">
        <f t="shared" si="7"/>
        <v>0</v>
      </c>
      <c r="M63" s="161" t="s">
        <v>156</v>
      </c>
      <c r="N63" s="93">
        <v>0</v>
      </c>
      <c r="O63" s="161" t="s">
        <v>156</v>
      </c>
      <c r="P63" s="229">
        <v>0</v>
      </c>
      <c r="Q63" s="222" t="s">
        <v>156</v>
      </c>
      <c r="R63" s="224">
        <v>0</v>
      </c>
      <c r="S63" s="224" t="s">
        <v>156</v>
      </c>
      <c r="T63" s="224">
        <v>0</v>
      </c>
      <c r="U63" s="161" t="s">
        <v>156</v>
      </c>
      <c r="V63" s="93">
        <v>0</v>
      </c>
      <c r="W63" s="93" t="s">
        <v>156</v>
      </c>
      <c r="X63" s="62">
        <v>0</v>
      </c>
      <c r="Y63" s="93" t="s">
        <v>156</v>
      </c>
      <c r="Z63" s="93">
        <v>0</v>
      </c>
      <c r="AA63" s="62">
        <v>0</v>
      </c>
      <c r="AB63" s="93">
        <v>0</v>
      </c>
      <c r="AC63" s="161" t="s">
        <v>156</v>
      </c>
      <c r="AD63" s="209">
        <f t="shared" si="1"/>
        <v>0</v>
      </c>
      <c r="AE63" s="161" t="s">
        <v>156</v>
      </c>
      <c r="AF63" s="209">
        <f t="shared" si="2"/>
        <v>0</v>
      </c>
      <c r="AG63" s="93" t="s">
        <v>156</v>
      </c>
      <c r="AH63" s="159" t="e">
        <f t="shared" si="4"/>
        <v>#DIV/0!</v>
      </c>
      <c r="AI63" s="89"/>
    </row>
    <row r="64" spans="1:35" ht="15.75" hidden="1">
      <c r="A64" s="154" t="s">
        <v>94</v>
      </c>
      <c r="B64" s="114"/>
      <c r="C64" s="151" t="s">
        <v>55</v>
      </c>
      <c r="D64" s="93">
        <v>0</v>
      </c>
      <c r="E64" s="93" t="s">
        <v>156</v>
      </c>
      <c r="F64" s="93">
        <v>0</v>
      </c>
      <c r="G64" s="161" t="s">
        <v>156</v>
      </c>
      <c r="H64" s="209">
        <f t="shared" si="0"/>
        <v>0</v>
      </c>
      <c r="I64" s="93" t="s">
        <v>156</v>
      </c>
      <c r="J64" s="93">
        <f t="shared" si="6"/>
        <v>0</v>
      </c>
      <c r="K64" s="93" t="s">
        <v>156</v>
      </c>
      <c r="L64" s="93">
        <f t="shared" si="7"/>
        <v>0</v>
      </c>
      <c r="M64" s="161" t="s">
        <v>156</v>
      </c>
      <c r="N64" s="93">
        <v>0</v>
      </c>
      <c r="O64" s="161" t="s">
        <v>156</v>
      </c>
      <c r="P64" s="229">
        <v>0</v>
      </c>
      <c r="Q64" s="222" t="s">
        <v>156</v>
      </c>
      <c r="R64" s="224">
        <v>0</v>
      </c>
      <c r="S64" s="224" t="s">
        <v>156</v>
      </c>
      <c r="T64" s="224">
        <v>0</v>
      </c>
      <c r="U64" s="161" t="s">
        <v>156</v>
      </c>
      <c r="V64" s="93">
        <v>0</v>
      </c>
      <c r="W64" s="93" t="s">
        <v>156</v>
      </c>
      <c r="X64" s="62">
        <v>0</v>
      </c>
      <c r="Y64" s="93" t="s">
        <v>156</v>
      </c>
      <c r="Z64" s="93">
        <v>0</v>
      </c>
      <c r="AA64" s="62">
        <v>0</v>
      </c>
      <c r="AB64" s="93">
        <v>0</v>
      </c>
      <c r="AC64" s="161" t="s">
        <v>156</v>
      </c>
      <c r="AD64" s="209">
        <f t="shared" si="1"/>
        <v>0</v>
      </c>
      <c r="AE64" s="161" t="s">
        <v>156</v>
      </c>
      <c r="AF64" s="209">
        <f t="shared" si="2"/>
        <v>0</v>
      </c>
      <c r="AG64" s="93" t="s">
        <v>156</v>
      </c>
      <c r="AH64" s="159" t="e">
        <f t="shared" si="4"/>
        <v>#DIV/0!</v>
      </c>
      <c r="AI64" s="89"/>
    </row>
    <row r="65" spans="1:35" ht="15.75">
      <c r="A65" s="230" t="s">
        <v>96</v>
      </c>
      <c r="B65" s="231" t="s">
        <v>97</v>
      </c>
      <c r="C65" s="151" t="s">
        <v>55</v>
      </c>
      <c r="D65" s="93">
        <f>SUM(D66:D72)</f>
        <v>8.1741060288</v>
      </c>
      <c r="E65" s="93" t="s">
        <v>156</v>
      </c>
      <c r="F65" s="93">
        <v>0</v>
      </c>
      <c r="G65" s="161" t="s">
        <v>156</v>
      </c>
      <c r="H65" s="209">
        <f t="shared" si="0"/>
        <v>8.1741060288</v>
      </c>
      <c r="I65" s="93" t="s">
        <v>156</v>
      </c>
      <c r="J65" s="93">
        <f>SUM(J66:J72)</f>
        <v>8.1741060288</v>
      </c>
      <c r="K65" s="93" t="s">
        <v>156</v>
      </c>
      <c r="L65" s="93">
        <f>SUM(L66:L72)</f>
        <v>0.8544178</v>
      </c>
      <c r="M65" s="93" t="s">
        <v>156</v>
      </c>
      <c r="N65" s="93">
        <f>SUM(N66:N69)</f>
        <v>0.854</v>
      </c>
      <c r="O65" s="93">
        <f>SUM(O66:O69)</f>
        <v>0</v>
      </c>
      <c r="P65" s="93">
        <f>SUM(P66:P72)</f>
        <v>0.8544178</v>
      </c>
      <c r="Q65" s="222" t="s">
        <v>156</v>
      </c>
      <c r="R65" s="224">
        <f>SUM(R66:R69)</f>
        <v>0</v>
      </c>
      <c r="S65" s="224" t="s">
        <v>156</v>
      </c>
      <c r="T65" s="224">
        <f>SUM(T66:T72)</f>
        <v>0</v>
      </c>
      <c r="U65" s="161" t="s">
        <v>156</v>
      </c>
      <c r="V65" s="93">
        <f>SUM(V66:V69)</f>
        <v>3.304</v>
      </c>
      <c r="W65" s="93" t="s">
        <v>156</v>
      </c>
      <c r="X65" s="93">
        <f>SUM(X66:X70)</f>
        <v>0</v>
      </c>
      <c r="Y65" s="93" t="s">
        <v>156</v>
      </c>
      <c r="Z65" s="93">
        <f>SUM(Z66:Z72)</f>
        <v>4.016106028800001</v>
      </c>
      <c r="AA65" s="93" t="s">
        <v>156</v>
      </c>
      <c r="AB65" s="93">
        <f>SUM(AB66:AB72)</f>
        <v>0</v>
      </c>
      <c r="AC65" s="161" t="s">
        <v>156</v>
      </c>
      <c r="AD65" s="209">
        <f t="shared" si="1"/>
        <v>0</v>
      </c>
      <c r="AE65" s="93" t="s">
        <v>156</v>
      </c>
      <c r="AF65" s="209">
        <f t="shared" si="2"/>
        <v>-7.3196882288000005</v>
      </c>
      <c r="AG65" s="93" t="s">
        <v>156</v>
      </c>
      <c r="AH65" s="159">
        <f t="shared" si="4"/>
        <v>-0.8954726306473623</v>
      </c>
      <c r="AI65" s="89"/>
    </row>
    <row r="66" spans="1:35" ht="31.5">
      <c r="A66" s="154" t="s">
        <v>98</v>
      </c>
      <c r="B66" s="111" t="s">
        <v>99</v>
      </c>
      <c r="C66" s="151" t="s">
        <v>55</v>
      </c>
      <c r="D66" s="232">
        <f>'10 Квартал финансирование'!E59/1.18</f>
        <v>7.714106028800001</v>
      </c>
      <c r="E66" s="93" t="s">
        <v>156</v>
      </c>
      <c r="F66" s="233">
        <v>0</v>
      </c>
      <c r="G66" s="161" t="s">
        <v>156</v>
      </c>
      <c r="H66" s="209">
        <f t="shared" si="0"/>
        <v>7.714106028800001</v>
      </c>
      <c r="I66" s="233" t="s">
        <v>156</v>
      </c>
      <c r="J66" s="232">
        <f aca="true" t="shared" si="8" ref="J66:J72">N66+R66+V66+Z66</f>
        <v>7.714106028800001</v>
      </c>
      <c r="K66" s="93" t="s">
        <v>156</v>
      </c>
      <c r="L66" s="232">
        <f aca="true" t="shared" si="9" ref="L66:L72">P66+T66+X66+AB66</f>
        <v>0</v>
      </c>
      <c r="M66" s="93" t="s">
        <v>156</v>
      </c>
      <c r="N66" s="232">
        <f>'10 Квартал финансирование'!M59/1.18</f>
        <v>0.854</v>
      </c>
      <c r="O66" s="93" t="s">
        <v>156</v>
      </c>
      <c r="P66" s="232">
        <v>0</v>
      </c>
      <c r="Q66" s="222" t="s">
        <v>156</v>
      </c>
      <c r="R66" s="234">
        <f>'10 Квартал финансирование'!O59</f>
        <v>0</v>
      </c>
      <c r="S66" s="224" t="s">
        <v>156</v>
      </c>
      <c r="T66" s="234">
        <v>0</v>
      </c>
      <c r="U66" s="161" t="s">
        <v>156</v>
      </c>
      <c r="V66" s="232">
        <f>'10 Квартал финансирование'!Q59/1.18</f>
        <v>3.074</v>
      </c>
      <c r="W66" s="93" t="s">
        <v>156</v>
      </c>
      <c r="X66" s="62">
        <v>0</v>
      </c>
      <c r="Y66" s="233" t="s">
        <v>156</v>
      </c>
      <c r="Z66" s="232">
        <f>'10 Квартал финансирование'!S59/1.18</f>
        <v>3.786106028800001</v>
      </c>
      <c r="AA66" s="233" t="s">
        <v>156</v>
      </c>
      <c r="AB66" s="232">
        <f>'10 Квартал финансирование'!T59/1.18</f>
        <v>0</v>
      </c>
      <c r="AC66" s="161" t="s">
        <v>156</v>
      </c>
      <c r="AD66" s="209">
        <f t="shared" si="1"/>
        <v>0</v>
      </c>
      <c r="AE66" s="233" t="s">
        <v>156</v>
      </c>
      <c r="AF66" s="209">
        <f t="shared" si="2"/>
        <v>-7.714106028800001</v>
      </c>
      <c r="AG66" s="93" t="s">
        <v>156</v>
      </c>
      <c r="AH66" s="159">
        <f t="shared" si="4"/>
        <v>-1</v>
      </c>
      <c r="AI66" s="89" t="s">
        <v>220</v>
      </c>
    </row>
    <row r="67" spans="1:35" ht="31.5">
      <c r="A67" s="154" t="s">
        <v>100</v>
      </c>
      <c r="B67" s="111" t="s">
        <v>101</v>
      </c>
      <c r="C67" s="151" t="s">
        <v>55</v>
      </c>
      <c r="D67" s="93">
        <f>'10 Квартал финансирование'!E60/1.18</f>
        <v>0.45999999999999996</v>
      </c>
      <c r="E67" s="93" t="s">
        <v>156</v>
      </c>
      <c r="F67" s="161">
        <v>0</v>
      </c>
      <c r="G67" s="161" t="s">
        <v>156</v>
      </c>
      <c r="H67" s="209">
        <f t="shared" si="0"/>
        <v>0.45999999999999996</v>
      </c>
      <c r="I67" s="161" t="s">
        <v>156</v>
      </c>
      <c r="J67" s="93">
        <f t="shared" si="8"/>
        <v>0.45999999999999996</v>
      </c>
      <c r="K67" s="93" t="s">
        <v>156</v>
      </c>
      <c r="L67" s="93">
        <f t="shared" si="9"/>
        <v>0</v>
      </c>
      <c r="M67" s="93" t="s">
        <v>156</v>
      </c>
      <c r="N67" s="232">
        <v>0</v>
      </c>
      <c r="O67" s="93" t="s">
        <v>156</v>
      </c>
      <c r="P67" s="232">
        <v>0</v>
      </c>
      <c r="Q67" s="222" t="s">
        <v>156</v>
      </c>
      <c r="R67" s="234">
        <v>0</v>
      </c>
      <c r="S67" s="224" t="s">
        <v>156</v>
      </c>
      <c r="T67" s="224">
        <v>0</v>
      </c>
      <c r="U67" s="161" t="s">
        <v>156</v>
      </c>
      <c r="V67" s="232">
        <f>'10 Квартал финансирование'!Q60/1.18</f>
        <v>0.22999999999999998</v>
      </c>
      <c r="W67" s="93" t="s">
        <v>156</v>
      </c>
      <c r="X67" s="62">
        <v>0</v>
      </c>
      <c r="Y67" s="161" t="s">
        <v>156</v>
      </c>
      <c r="Z67" s="93">
        <f>'10 Квартал финансирование'!S60/1.18</f>
        <v>0.22999999999999998</v>
      </c>
      <c r="AA67" s="161" t="s">
        <v>156</v>
      </c>
      <c r="AB67" s="93">
        <v>0</v>
      </c>
      <c r="AC67" s="161" t="s">
        <v>156</v>
      </c>
      <c r="AD67" s="209">
        <f t="shared" si="1"/>
        <v>0</v>
      </c>
      <c r="AE67" s="161" t="s">
        <v>156</v>
      </c>
      <c r="AF67" s="209">
        <f t="shared" si="2"/>
        <v>-0.45999999999999996</v>
      </c>
      <c r="AG67" s="93" t="s">
        <v>156</v>
      </c>
      <c r="AH67" s="159">
        <f t="shared" si="4"/>
        <v>-1</v>
      </c>
      <c r="AI67" s="89" t="s">
        <v>220</v>
      </c>
    </row>
    <row r="68" spans="1:35" ht="15.75" hidden="1">
      <c r="A68" s="154" t="s">
        <v>102</v>
      </c>
      <c r="B68" s="235" t="s">
        <v>103</v>
      </c>
      <c r="C68" s="151" t="s">
        <v>55</v>
      </c>
      <c r="D68" s="93">
        <f>J68</f>
        <v>0</v>
      </c>
      <c r="E68" s="93" t="s">
        <v>156</v>
      </c>
      <c r="F68" s="161">
        <v>0</v>
      </c>
      <c r="G68" s="161" t="s">
        <v>156</v>
      </c>
      <c r="H68" s="209">
        <f t="shared" si="0"/>
        <v>0</v>
      </c>
      <c r="I68" s="161" t="s">
        <v>156</v>
      </c>
      <c r="J68" s="161">
        <f t="shared" si="8"/>
        <v>0</v>
      </c>
      <c r="K68" s="93" t="s">
        <v>156</v>
      </c>
      <c r="L68" s="161">
        <f t="shared" si="9"/>
        <v>0</v>
      </c>
      <c r="M68" s="93" t="s">
        <v>156</v>
      </c>
      <c r="N68" s="232">
        <v>0</v>
      </c>
      <c r="O68" s="93" t="s">
        <v>156</v>
      </c>
      <c r="P68" s="232">
        <v>0</v>
      </c>
      <c r="Q68" s="222" t="s">
        <v>156</v>
      </c>
      <c r="R68" s="234">
        <v>0</v>
      </c>
      <c r="S68" s="224" t="s">
        <v>156</v>
      </c>
      <c r="T68" s="224">
        <v>0</v>
      </c>
      <c r="U68" s="161" t="s">
        <v>156</v>
      </c>
      <c r="V68" s="232">
        <v>0</v>
      </c>
      <c r="W68" s="93" t="s">
        <v>156</v>
      </c>
      <c r="X68" s="94">
        <v>0</v>
      </c>
      <c r="Y68" s="161" t="s">
        <v>156</v>
      </c>
      <c r="Z68" s="161">
        <v>0</v>
      </c>
      <c r="AA68" s="161" t="s">
        <v>156</v>
      </c>
      <c r="AB68" s="161">
        <v>0</v>
      </c>
      <c r="AC68" s="161" t="s">
        <v>156</v>
      </c>
      <c r="AD68" s="209">
        <f t="shared" si="1"/>
        <v>0</v>
      </c>
      <c r="AE68" s="161" t="s">
        <v>156</v>
      </c>
      <c r="AF68" s="209">
        <f t="shared" si="2"/>
        <v>0</v>
      </c>
      <c r="AG68" s="93" t="s">
        <v>156</v>
      </c>
      <c r="AH68" s="159" t="e">
        <f t="shared" si="4"/>
        <v>#DIV/0!</v>
      </c>
      <c r="AI68" s="169"/>
    </row>
    <row r="69" spans="1:35" ht="15.75" hidden="1">
      <c r="A69" s="163" t="s">
        <v>104</v>
      </c>
      <c r="B69" s="164"/>
      <c r="C69" s="151" t="s">
        <v>55</v>
      </c>
      <c r="D69" s="93">
        <f>J69</f>
        <v>0</v>
      </c>
      <c r="E69" s="93" t="s">
        <v>156</v>
      </c>
      <c r="F69" s="161">
        <v>0</v>
      </c>
      <c r="G69" s="161" t="s">
        <v>156</v>
      </c>
      <c r="H69" s="209">
        <f t="shared" si="0"/>
        <v>0</v>
      </c>
      <c r="I69" s="161" t="s">
        <v>156</v>
      </c>
      <c r="J69" s="161">
        <f t="shared" si="8"/>
        <v>0</v>
      </c>
      <c r="K69" s="93" t="s">
        <v>156</v>
      </c>
      <c r="L69" s="161">
        <f t="shared" si="9"/>
        <v>0</v>
      </c>
      <c r="M69" s="161" t="s">
        <v>156</v>
      </c>
      <c r="N69" s="233">
        <v>0</v>
      </c>
      <c r="O69" s="161" t="s">
        <v>156</v>
      </c>
      <c r="P69" s="161">
        <v>0</v>
      </c>
      <c r="Q69" s="222" t="s">
        <v>156</v>
      </c>
      <c r="R69" s="236">
        <v>0</v>
      </c>
      <c r="S69" s="222" t="s">
        <v>156</v>
      </c>
      <c r="T69" s="222">
        <v>0</v>
      </c>
      <c r="U69" s="161" t="s">
        <v>156</v>
      </c>
      <c r="V69" s="233">
        <v>0</v>
      </c>
      <c r="W69" s="161" t="s">
        <v>156</v>
      </c>
      <c r="X69" s="94">
        <v>0</v>
      </c>
      <c r="Y69" s="161" t="s">
        <v>156</v>
      </c>
      <c r="Z69" s="161">
        <v>0</v>
      </c>
      <c r="AA69" s="161" t="s">
        <v>156</v>
      </c>
      <c r="AB69" s="161">
        <v>0</v>
      </c>
      <c r="AC69" s="161" t="s">
        <v>156</v>
      </c>
      <c r="AD69" s="209">
        <f t="shared" si="1"/>
        <v>0</v>
      </c>
      <c r="AE69" s="161" t="s">
        <v>156</v>
      </c>
      <c r="AF69" s="209">
        <f t="shared" si="2"/>
        <v>0</v>
      </c>
      <c r="AG69" s="93" t="s">
        <v>156</v>
      </c>
      <c r="AH69" s="159" t="e">
        <f t="shared" si="4"/>
        <v>#DIV/0!</v>
      </c>
      <c r="AI69" s="169"/>
    </row>
    <row r="70" spans="1:35" ht="15.75" hidden="1">
      <c r="A70" s="154" t="s">
        <v>106</v>
      </c>
      <c r="B70" s="105"/>
      <c r="C70" s="151" t="s">
        <v>55</v>
      </c>
      <c r="D70" s="93">
        <f>J70</f>
        <v>0</v>
      </c>
      <c r="E70" s="93" t="s">
        <v>156</v>
      </c>
      <c r="F70" s="93">
        <v>0</v>
      </c>
      <c r="G70" s="161" t="s">
        <v>156</v>
      </c>
      <c r="H70" s="209">
        <f t="shared" si="0"/>
        <v>0</v>
      </c>
      <c r="I70" s="93" t="s">
        <v>156</v>
      </c>
      <c r="J70" s="93">
        <f t="shared" si="8"/>
        <v>0</v>
      </c>
      <c r="K70" s="93" t="s">
        <v>156</v>
      </c>
      <c r="L70" s="93">
        <f t="shared" si="9"/>
        <v>0</v>
      </c>
      <c r="M70" s="93" t="s">
        <v>156</v>
      </c>
      <c r="N70" s="93">
        <v>0</v>
      </c>
      <c r="O70" s="93" t="s">
        <v>156</v>
      </c>
      <c r="P70" s="93">
        <v>0</v>
      </c>
      <c r="Q70" s="224" t="s">
        <v>156</v>
      </c>
      <c r="R70" s="224">
        <v>0</v>
      </c>
      <c r="S70" s="224" t="s">
        <v>156</v>
      </c>
      <c r="T70" s="224">
        <v>0</v>
      </c>
      <c r="U70" s="93" t="s">
        <v>156</v>
      </c>
      <c r="V70" s="93">
        <v>0</v>
      </c>
      <c r="W70" s="93" t="s">
        <v>156</v>
      </c>
      <c r="X70" s="92">
        <v>0</v>
      </c>
      <c r="Y70" s="93" t="s">
        <v>156</v>
      </c>
      <c r="Z70" s="93">
        <v>0</v>
      </c>
      <c r="AA70" s="93" t="s">
        <v>156</v>
      </c>
      <c r="AB70" s="161">
        <v>0</v>
      </c>
      <c r="AC70" s="161" t="s">
        <v>156</v>
      </c>
      <c r="AD70" s="209">
        <f t="shared" si="1"/>
        <v>0</v>
      </c>
      <c r="AE70" s="93" t="s">
        <v>156</v>
      </c>
      <c r="AF70" s="209">
        <f t="shared" si="2"/>
        <v>0</v>
      </c>
      <c r="AG70" s="93" t="s">
        <v>156</v>
      </c>
      <c r="AH70" s="159" t="e">
        <f t="shared" si="4"/>
        <v>#DIV/0!</v>
      </c>
      <c r="AI70" s="109"/>
    </row>
    <row r="71" spans="1:35" ht="15.75" hidden="1">
      <c r="A71" s="154" t="s">
        <v>108</v>
      </c>
      <c r="B71" s="68"/>
      <c r="C71" s="151" t="s">
        <v>55</v>
      </c>
      <c r="D71" s="93">
        <f>J71</f>
        <v>0</v>
      </c>
      <c r="E71" s="93" t="s">
        <v>156</v>
      </c>
      <c r="F71" s="93">
        <v>0</v>
      </c>
      <c r="G71" s="161" t="s">
        <v>156</v>
      </c>
      <c r="H71" s="209">
        <f t="shared" si="0"/>
        <v>0</v>
      </c>
      <c r="I71" s="93" t="s">
        <v>156</v>
      </c>
      <c r="J71" s="93">
        <f t="shared" si="8"/>
        <v>0</v>
      </c>
      <c r="K71" s="93" t="s">
        <v>156</v>
      </c>
      <c r="L71" s="93">
        <f t="shared" si="9"/>
        <v>0</v>
      </c>
      <c r="M71" s="93" t="s">
        <v>156</v>
      </c>
      <c r="N71" s="93">
        <v>0</v>
      </c>
      <c r="O71" s="93" t="s">
        <v>156</v>
      </c>
      <c r="P71" s="93">
        <v>0</v>
      </c>
      <c r="Q71" s="224" t="s">
        <v>156</v>
      </c>
      <c r="R71" s="224">
        <v>0</v>
      </c>
      <c r="S71" s="224" t="s">
        <v>156</v>
      </c>
      <c r="T71" s="224">
        <v>0</v>
      </c>
      <c r="U71" s="93" t="s">
        <v>156</v>
      </c>
      <c r="V71" s="93">
        <v>0</v>
      </c>
      <c r="W71" s="93" t="s">
        <v>156</v>
      </c>
      <c r="X71" s="92">
        <v>0</v>
      </c>
      <c r="Y71" s="93" t="s">
        <v>156</v>
      </c>
      <c r="Z71" s="93">
        <v>0</v>
      </c>
      <c r="AA71" s="93" t="s">
        <v>156</v>
      </c>
      <c r="AB71" s="237">
        <f>'10 Квартал финансирование'!T64/1.18</f>
        <v>0</v>
      </c>
      <c r="AC71" s="161" t="s">
        <v>156</v>
      </c>
      <c r="AD71" s="209">
        <f t="shared" si="1"/>
        <v>0</v>
      </c>
      <c r="AE71" s="93" t="s">
        <v>156</v>
      </c>
      <c r="AF71" s="209">
        <f t="shared" si="2"/>
        <v>0</v>
      </c>
      <c r="AG71" s="93" t="s">
        <v>156</v>
      </c>
      <c r="AH71" s="159" t="e">
        <f t="shared" si="4"/>
        <v>#DIV/0!</v>
      </c>
      <c r="AI71" s="109"/>
    </row>
    <row r="72" spans="1:35" ht="15.75">
      <c r="A72" s="154" t="s">
        <v>102</v>
      </c>
      <c r="B72" s="68" t="s">
        <v>112</v>
      </c>
      <c r="C72" s="151" t="s">
        <v>55</v>
      </c>
      <c r="D72" s="93">
        <v>0</v>
      </c>
      <c r="E72" s="93" t="s">
        <v>156</v>
      </c>
      <c r="F72" s="93">
        <v>0</v>
      </c>
      <c r="G72" s="161" t="s">
        <v>156</v>
      </c>
      <c r="H72" s="209">
        <f t="shared" si="0"/>
        <v>0</v>
      </c>
      <c r="I72" s="93" t="s">
        <v>156</v>
      </c>
      <c r="J72" s="93">
        <f t="shared" si="8"/>
        <v>0</v>
      </c>
      <c r="K72" s="93" t="s">
        <v>156</v>
      </c>
      <c r="L72" s="93">
        <f t="shared" si="9"/>
        <v>0.8544178</v>
      </c>
      <c r="M72" s="93" t="s">
        <v>156</v>
      </c>
      <c r="N72" s="93">
        <v>0</v>
      </c>
      <c r="O72" s="93" t="s">
        <v>156</v>
      </c>
      <c r="P72" s="93">
        <f>'10 Квартал финансирование'!N66/1.18</f>
        <v>0.8544178</v>
      </c>
      <c r="Q72" s="224" t="s">
        <v>156</v>
      </c>
      <c r="R72" s="224">
        <v>0</v>
      </c>
      <c r="S72" s="224" t="s">
        <v>156</v>
      </c>
      <c r="T72" s="224">
        <v>0</v>
      </c>
      <c r="U72" s="93" t="s">
        <v>156</v>
      </c>
      <c r="V72" s="93">
        <v>0</v>
      </c>
      <c r="W72" s="93" t="s">
        <v>156</v>
      </c>
      <c r="X72" s="92">
        <v>0</v>
      </c>
      <c r="Y72" s="93" t="s">
        <v>156</v>
      </c>
      <c r="Z72" s="93">
        <v>0</v>
      </c>
      <c r="AA72" s="93" t="s">
        <v>156</v>
      </c>
      <c r="AB72" s="238">
        <f>'10 Квартал финансирование'!T66/1.18</f>
        <v>0</v>
      </c>
      <c r="AC72" s="161" t="s">
        <v>156</v>
      </c>
      <c r="AD72" s="209">
        <f t="shared" si="1"/>
        <v>0</v>
      </c>
      <c r="AE72" s="93" t="s">
        <v>156</v>
      </c>
      <c r="AF72" s="209">
        <f t="shared" si="2"/>
        <v>0.8544178</v>
      </c>
      <c r="AG72" s="93" t="s">
        <v>156</v>
      </c>
      <c r="AH72" s="159"/>
      <c r="AI72" s="109"/>
    </row>
    <row r="73" spans="2:34" ht="15.75" customHeight="1">
      <c r="B73" s="264" t="s">
        <v>113</v>
      </c>
      <c r="C73" s="264"/>
      <c r="D73" s="53">
        <f>D65+D32+D30</f>
        <v>19.930190000000003</v>
      </c>
      <c r="H73" s="4">
        <v>0</v>
      </c>
      <c r="I73" s="17"/>
      <c r="J73" s="17">
        <f>J20*1.18</f>
        <v>23.517624200000004</v>
      </c>
      <c r="K73" s="17"/>
      <c r="L73" s="17">
        <f>L20*1.18</f>
        <v>1.4928926822</v>
      </c>
      <c r="M73" s="17"/>
      <c r="N73" s="189">
        <f>N20*1.18</f>
        <v>1.00772</v>
      </c>
      <c r="O73" s="17">
        <f>O20*1.18</f>
        <v>0</v>
      </c>
      <c r="P73" s="17">
        <f>P20*1.18</f>
        <v>1.008213004</v>
      </c>
      <c r="Q73" s="190"/>
      <c r="R73" s="191"/>
      <c r="S73" s="182"/>
      <c r="T73" s="182"/>
      <c r="U73" s="17"/>
      <c r="V73" s="189"/>
      <c r="W73" s="17"/>
      <c r="X73" s="17"/>
      <c r="Y73" s="17"/>
      <c r="Z73" s="189"/>
      <c r="AA73" s="17"/>
      <c r="AB73" s="17"/>
      <c r="AG73" s="4"/>
      <c r="AH73" s="4"/>
    </row>
    <row r="74" spans="4:32" ht="15.75">
      <c r="D74" s="52"/>
      <c r="J74" s="53">
        <f>'10 Квартал финансирование'!K21</f>
        <v>23.5176242</v>
      </c>
      <c r="L74" s="4">
        <f>'11 Квартал финансирование ист'!I19</f>
        <v>1.4928926822</v>
      </c>
      <c r="N74" s="4">
        <f>'10 Квартал финансирование'!M21</f>
        <v>1.00772</v>
      </c>
      <c r="P74" s="4">
        <f>'10 Квартал финансирование'!N21</f>
        <v>1.008213004</v>
      </c>
      <c r="Q74" s="179"/>
      <c r="AF74" s="45"/>
    </row>
    <row r="75" spans="4:28" ht="15.75">
      <c r="D75" s="5"/>
      <c r="J75" s="53">
        <f>J74-J73</f>
        <v>0</v>
      </c>
      <c r="L75" s="39">
        <f>L73-L74</f>
        <v>0</v>
      </c>
      <c r="N75" s="4">
        <f>N73-N74</f>
        <v>0</v>
      </c>
      <c r="P75" s="4">
        <f>P73-P74</f>
        <v>0</v>
      </c>
      <c r="Q75" s="179"/>
      <c r="AB75" s="39"/>
    </row>
    <row r="76" ht="15.75">
      <c r="Q76" s="179"/>
    </row>
    <row r="77" spans="12:17" ht="15.75">
      <c r="L77" s="4">
        <v>18.1822701589831</v>
      </c>
      <c r="Q77" s="179"/>
    </row>
  </sheetData>
  <sheetProtection selectLockedCells="1" selectUnlockedCells="1"/>
  <mergeCells count="38">
    <mergeCell ref="AG16:AH17"/>
    <mergeCell ref="A13:AI13"/>
    <mergeCell ref="A14:AI14"/>
    <mergeCell ref="A4:AI4"/>
    <mergeCell ref="A6:AI6"/>
    <mergeCell ref="A7:AI7"/>
    <mergeCell ref="A9:AI9"/>
    <mergeCell ref="A10:W10"/>
    <mergeCell ref="A12:AI12"/>
    <mergeCell ref="Y16:AB16"/>
    <mergeCell ref="U17:V17"/>
    <mergeCell ref="M11:O11"/>
    <mergeCell ref="A15:A18"/>
    <mergeCell ref="B15:B18"/>
    <mergeCell ref="C15:C18"/>
    <mergeCell ref="D15:D18"/>
    <mergeCell ref="O17:P17"/>
    <mergeCell ref="A11:B11"/>
    <mergeCell ref="AE15:AH15"/>
    <mergeCell ref="AI15:AI18"/>
    <mergeCell ref="I16:L16"/>
    <mergeCell ref="M16:P16"/>
    <mergeCell ref="Q16:T16"/>
    <mergeCell ref="U16:X16"/>
    <mergeCell ref="AA17:AB17"/>
    <mergeCell ref="AE16:AF17"/>
    <mergeCell ref="M17:N17"/>
    <mergeCell ref="AC15:AD16"/>
    <mergeCell ref="B73:C73"/>
    <mergeCell ref="E15:F17"/>
    <mergeCell ref="G15:H17"/>
    <mergeCell ref="I15:AB15"/>
    <mergeCell ref="I17:J17"/>
    <mergeCell ref="W17:X17"/>
    <mergeCell ref="S17:T17"/>
    <mergeCell ref="Y17:Z17"/>
    <mergeCell ref="Q17:R17"/>
    <mergeCell ref="K17:L17"/>
  </mergeCells>
  <dataValidations count="2">
    <dataValidation type="textLength" operator="lessThanOrEqual" allowBlank="1" showErrorMessage="1" errorTitle="Ошибка" error="Допускается ввод не более 900 символов!" sqref="B66:B69 B33:B46 B54:B64 B48:B52 B31">
      <formula1>900</formula1>
    </dataValidation>
    <dataValidation type="decimal" allowBlank="1" showErrorMessage="1" errorTitle="Ошибка" error="Допускается ввод только неотрицательных чисел!" sqref="T67:T72 T57:T64 T54:T55 T50:T52 T33:T46 T31 X31:X32 Z31 AB31 V31 R31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view="pageBreakPreview" zoomScaleNormal="85" zoomScaleSheetLayoutView="100" zoomScalePageLayoutView="0" workbookViewId="0" topLeftCell="A35">
      <selection activeCell="B70" sqref="B70:AH77"/>
    </sheetView>
  </sheetViews>
  <sheetFormatPr defaultColWidth="7.140625" defaultRowHeight="12.75"/>
  <cols>
    <col min="1" max="1" width="13.00390625" style="1" customWidth="1"/>
    <col min="2" max="2" width="100.140625" style="2" customWidth="1"/>
    <col min="3" max="3" width="15.421875" style="1" customWidth="1"/>
    <col min="4" max="4" width="13.7109375" style="4" bestFit="1" customWidth="1"/>
    <col min="5" max="5" width="7.28125" style="4" customWidth="1"/>
    <col min="6" max="6" width="8.421875" style="17" customWidth="1"/>
    <col min="7" max="7" width="12.140625" style="17" customWidth="1"/>
    <col min="8" max="8" width="8.28125" style="17" customWidth="1"/>
    <col min="9" max="9" width="8.8515625" style="4" customWidth="1"/>
    <col min="10" max="10" width="7.28125" style="4" customWidth="1"/>
    <col min="11" max="11" width="8.8515625" style="4" customWidth="1"/>
    <col min="12" max="12" width="12.421875" style="4" customWidth="1"/>
    <col min="13" max="13" width="8.57421875" style="4" customWidth="1"/>
    <col min="14" max="14" width="8.28125" style="4" customWidth="1"/>
    <col min="15" max="16" width="9.00390625" style="4" customWidth="1"/>
    <col min="17" max="17" width="12.140625" style="4" customWidth="1"/>
    <col min="18" max="18" width="10.28125" style="4" customWidth="1"/>
    <col min="19" max="19" width="9.8515625" style="4" customWidth="1"/>
    <col min="20" max="20" width="9.140625" style="4" customWidth="1"/>
    <col min="21" max="21" width="8.28125" style="4" customWidth="1"/>
    <col min="22" max="22" width="11.8515625" style="4" customWidth="1"/>
    <col min="23" max="23" width="11.28125" style="4" customWidth="1"/>
    <col min="24" max="244" width="9.8515625" style="54" customWidth="1"/>
    <col min="245" max="245" width="40.57421875" style="54" customWidth="1"/>
    <col min="246" max="246" width="7.8515625" style="54" customWidth="1"/>
    <col min="247" max="247" width="6.57421875" style="54" customWidth="1"/>
    <col min="248" max="248" width="6.28125" style="54" customWidth="1"/>
    <col min="249" max="249" width="11.57421875" style="54" customWidth="1"/>
    <col min="250" max="250" width="8.28125" style="54" customWidth="1"/>
    <col min="251" max="251" width="7.00390625" style="54" customWidth="1"/>
    <col min="252" max="252" width="7.140625" style="54" customWidth="1"/>
    <col min="253" max="253" width="7.00390625" style="54" customWidth="1"/>
    <col min="254" max="254" width="8.7109375" style="54" customWidth="1"/>
    <col min="255" max="255" width="8.57421875" style="54" customWidth="1"/>
    <col min="256" max="16384" width="7.140625" style="54" customWidth="1"/>
  </cols>
  <sheetData>
    <row r="1" spans="1:23" ht="15.75">
      <c r="A1" s="218" t="s">
        <v>0</v>
      </c>
      <c r="W1" s="4" t="s">
        <v>169</v>
      </c>
    </row>
    <row r="2" ht="15.75">
      <c r="W2" s="4" t="s">
        <v>2</v>
      </c>
    </row>
    <row r="3" spans="2:23" ht="15.75">
      <c r="B3" s="2" t="s">
        <v>0</v>
      </c>
      <c r="W3" s="4" t="s">
        <v>3</v>
      </c>
    </row>
    <row r="4" spans="1:23" s="7" customFormat="1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3" s="7" customFormat="1" ht="15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7" customFormat="1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s="7" customFormat="1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s="7" customFormat="1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s="7" customFormat="1" ht="15.75">
      <c r="A9" s="260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s="7" customFormat="1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</row>
    <row r="11" spans="1:23" s="7" customFormat="1" ht="15.75">
      <c r="A11" s="9"/>
      <c r="B11" s="172" t="s">
        <v>223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7" customFormat="1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23" ht="15.7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</row>
    <row r="15" spans="1:23" ht="15.75" customHeight="1">
      <c r="A15" s="275" t="s">
        <v>231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</row>
    <row r="16" spans="1:23" ht="15.75" customHeight="1">
      <c r="A16" s="256" t="s">
        <v>8</v>
      </c>
      <c r="B16" s="256" t="s">
        <v>9</v>
      </c>
      <c r="C16" s="274" t="s">
        <v>171</v>
      </c>
      <c r="D16" s="273" t="s">
        <v>172</v>
      </c>
      <c r="E16" s="273"/>
      <c r="F16" s="273"/>
      <c r="G16" s="273"/>
      <c r="H16" s="273"/>
      <c r="I16" s="273" t="s">
        <v>173</v>
      </c>
      <c r="J16" s="273"/>
      <c r="K16" s="273"/>
      <c r="L16" s="273"/>
      <c r="M16" s="273"/>
      <c r="N16" s="273" t="s">
        <v>174</v>
      </c>
      <c r="O16" s="273"/>
      <c r="P16" s="273"/>
      <c r="Q16" s="273"/>
      <c r="R16" s="273"/>
      <c r="S16" s="273" t="s">
        <v>175</v>
      </c>
      <c r="T16" s="273"/>
      <c r="U16" s="273"/>
      <c r="V16" s="273"/>
      <c r="W16" s="273"/>
    </row>
    <row r="17" spans="1:23" ht="21.75" customHeight="1">
      <c r="A17" s="256"/>
      <c r="B17" s="256"/>
      <c r="C17" s="274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23" ht="47.25">
      <c r="A18" s="256"/>
      <c r="B18" s="256"/>
      <c r="C18" s="274"/>
      <c r="D18" s="55" t="s">
        <v>17</v>
      </c>
      <c r="E18" s="55" t="s">
        <v>176</v>
      </c>
      <c r="F18" s="55" t="s">
        <v>177</v>
      </c>
      <c r="G18" s="55" t="s">
        <v>178</v>
      </c>
      <c r="H18" s="55" t="s">
        <v>179</v>
      </c>
      <c r="I18" s="55" t="s">
        <v>17</v>
      </c>
      <c r="J18" s="55" t="s">
        <v>176</v>
      </c>
      <c r="K18" s="55" t="s">
        <v>177</v>
      </c>
      <c r="L18" s="55" t="s">
        <v>178</v>
      </c>
      <c r="M18" s="55" t="s">
        <v>179</v>
      </c>
      <c r="N18" s="55" t="s">
        <v>17</v>
      </c>
      <c r="O18" s="55" t="s">
        <v>176</v>
      </c>
      <c r="P18" s="55" t="s">
        <v>177</v>
      </c>
      <c r="Q18" s="55" t="s">
        <v>178</v>
      </c>
      <c r="R18" s="55" t="s">
        <v>179</v>
      </c>
      <c r="S18" s="55" t="s">
        <v>17</v>
      </c>
      <c r="T18" s="55" t="s">
        <v>176</v>
      </c>
      <c r="U18" s="55" t="s">
        <v>177</v>
      </c>
      <c r="V18" s="55" t="s">
        <v>178</v>
      </c>
      <c r="W18" s="55" t="s">
        <v>179</v>
      </c>
    </row>
    <row r="19" spans="1:23" ht="15.75">
      <c r="A19" s="56">
        <v>1</v>
      </c>
      <c r="B19" s="56">
        <v>2</v>
      </c>
      <c r="C19" s="135">
        <v>3</v>
      </c>
      <c r="D19" s="192">
        <v>4</v>
      </c>
      <c r="E19" s="192">
        <v>5</v>
      </c>
      <c r="F19" s="192">
        <v>6</v>
      </c>
      <c r="G19" s="192">
        <v>7</v>
      </c>
      <c r="H19" s="192">
        <v>8</v>
      </c>
      <c r="I19" s="192">
        <v>9</v>
      </c>
      <c r="J19" s="192">
        <v>10</v>
      </c>
      <c r="K19" s="192">
        <v>11</v>
      </c>
      <c r="L19" s="192">
        <v>12</v>
      </c>
      <c r="M19" s="192">
        <v>13</v>
      </c>
      <c r="N19" s="192">
        <v>14</v>
      </c>
      <c r="O19" s="192">
        <v>15</v>
      </c>
      <c r="P19" s="192">
        <v>16</v>
      </c>
      <c r="Q19" s="192">
        <v>17</v>
      </c>
      <c r="R19" s="192">
        <v>18</v>
      </c>
      <c r="S19" s="192">
        <v>19</v>
      </c>
      <c r="T19" s="192">
        <v>20</v>
      </c>
      <c r="U19" s="192">
        <v>21</v>
      </c>
      <c r="V19" s="192">
        <v>22</v>
      </c>
      <c r="W19" s="192">
        <v>23</v>
      </c>
    </row>
    <row r="20" spans="1:23" ht="15.75">
      <c r="A20" s="150"/>
      <c r="B20" s="112" t="s">
        <v>29</v>
      </c>
      <c r="C20" s="151" t="s">
        <v>55</v>
      </c>
      <c r="D20" s="132">
        <f>D21+D32+D64</f>
        <v>5.008880486016</v>
      </c>
      <c r="E20" s="132">
        <f>E21+E32+E64</f>
        <v>0</v>
      </c>
      <c r="F20" s="132">
        <f>F21+F32+F64</f>
        <v>1.5026641458048</v>
      </c>
      <c r="G20" s="132">
        <f>G21+G32+G64</f>
        <v>3.5062163402112</v>
      </c>
      <c r="H20" s="132">
        <v>0</v>
      </c>
      <c r="I20" s="132">
        <f>I21+I32+I64</f>
        <v>0.4846796782</v>
      </c>
      <c r="J20" s="132">
        <f>J21+J32+J64</f>
        <v>0</v>
      </c>
      <c r="K20" s="132">
        <f>K21+K32+K64</f>
        <v>0.14540390345999998</v>
      </c>
      <c r="L20" s="132">
        <f>L21+L32+L64</f>
        <v>0.33927577474</v>
      </c>
      <c r="M20" s="132">
        <f>M21+M32+M64</f>
        <v>0</v>
      </c>
      <c r="N20" s="58">
        <f aca="true" t="shared" si="0" ref="N20:N69">I20-D20</f>
        <v>-4.524200807816</v>
      </c>
      <c r="O20" s="132">
        <f>O21+O32+O64</f>
        <v>0</v>
      </c>
      <c r="P20" s="58">
        <f aca="true" t="shared" si="1" ref="P20:Q69">K20-F20</f>
        <v>-1.3572602423448</v>
      </c>
      <c r="Q20" s="58">
        <f t="shared" si="1"/>
        <v>-3.1669405654712</v>
      </c>
      <c r="R20" s="132">
        <f aca="true" t="shared" si="2" ref="R20:W20">R21+R32+R64</f>
        <v>0</v>
      </c>
      <c r="S20" s="132">
        <f t="shared" si="2"/>
        <v>0.4846796782</v>
      </c>
      <c r="T20" s="132">
        <f t="shared" si="2"/>
        <v>0</v>
      </c>
      <c r="U20" s="132">
        <f t="shared" si="2"/>
        <v>0.14540390345999998</v>
      </c>
      <c r="V20" s="132">
        <f t="shared" si="2"/>
        <v>0.33927577474</v>
      </c>
      <c r="W20" s="132">
        <f t="shared" si="2"/>
        <v>0</v>
      </c>
    </row>
    <row r="21" spans="1:23" s="57" customFormat="1" ht="15.75">
      <c r="A21" s="203" t="s">
        <v>31</v>
      </c>
      <c r="B21" s="108" t="s">
        <v>32</v>
      </c>
      <c r="C21" s="151" t="s">
        <v>55</v>
      </c>
      <c r="D21" s="60">
        <f>SUM(D22:D31)</f>
        <v>0</v>
      </c>
      <c r="E21" s="60">
        <f>SUM(E22:E31)</f>
        <v>0</v>
      </c>
      <c r="F21" s="60">
        <f>SUM(F22:F31)</f>
        <v>0</v>
      </c>
      <c r="G21" s="60">
        <f>SUM(G22:G31)</f>
        <v>0</v>
      </c>
      <c r="H21" s="60">
        <v>0</v>
      </c>
      <c r="I21" s="60">
        <f>SUM(I22:I31)</f>
        <v>0</v>
      </c>
      <c r="J21" s="60">
        <f>SUM(J22:J31)</f>
        <v>0</v>
      </c>
      <c r="K21" s="60">
        <f>SUM(K22:K31)</f>
        <v>0</v>
      </c>
      <c r="L21" s="60">
        <f>SUM(L22:L31)</f>
        <v>0</v>
      </c>
      <c r="M21" s="60">
        <f>SUM(M22:M31)</f>
        <v>0</v>
      </c>
      <c r="N21" s="58">
        <f t="shared" si="0"/>
        <v>0</v>
      </c>
      <c r="O21" s="60">
        <f aca="true" t="shared" si="3" ref="O21:W21">SUM(O22:O31)</f>
        <v>0</v>
      </c>
      <c r="P21" s="58">
        <f t="shared" si="1"/>
        <v>0</v>
      </c>
      <c r="Q21" s="58">
        <f t="shared" si="1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</row>
    <row r="22" spans="1:23" ht="15.75" hidden="1">
      <c r="A22" s="154" t="s">
        <v>126</v>
      </c>
      <c r="B22" s="105" t="s">
        <v>180</v>
      </c>
      <c r="C22" s="151" t="s">
        <v>55</v>
      </c>
      <c r="D22" s="58">
        <v>0</v>
      </c>
      <c r="E22" s="58"/>
      <c r="F22" s="64">
        <f aca="true" t="shared" si="4" ref="F22:F35">D22*0.3</f>
        <v>0</v>
      </c>
      <c r="G22" s="64">
        <f aca="true" t="shared" si="5" ref="G22:G36">D22-F22</f>
        <v>0</v>
      </c>
      <c r="H22" s="58"/>
      <c r="I22" s="58">
        <v>0</v>
      </c>
      <c r="J22" s="58"/>
      <c r="K22" s="59"/>
      <c r="L22" s="60"/>
      <c r="M22" s="58"/>
      <c r="N22" s="58">
        <f t="shared" si="0"/>
        <v>0</v>
      </c>
      <c r="O22" s="58">
        <f>J22-E22</f>
        <v>0</v>
      </c>
      <c r="P22" s="58">
        <f t="shared" si="1"/>
        <v>0</v>
      </c>
      <c r="Q22" s="58">
        <f t="shared" si="1"/>
        <v>0</v>
      </c>
      <c r="R22" s="58">
        <f>M22-H22</f>
        <v>0</v>
      </c>
      <c r="S22" s="58">
        <f aca="true" t="shared" si="6" ref="S22:W25">I22</f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</row>
    <row r="23" spans="1:23" s="57" customFormat="1" ht="15.75" hidden="1">
      <c r="A23" s="214"/>
      <c r="B23" s="105" t="s">
        <v>37</v>
      </c>
      <c r="C23" s="151" t="s">
        <v>55</v>
      </c>
      <c r="D23" s="58">
        <v>0</v>
      </c>
      <c r="E23" s="58"/>
      <c r="F23" s="64">
        <f t="shared" si="4"/>
        <v>0</v>
      </c>
      <c r="G23" s="64">
        <f t="shared" si="5"/>
        <v>0</v>
      </c>
      <c r="H23" s="58"/>
      <c r="I23" s="58">
        <v>0</v>
      </c>
      <c r="J23" s="58"/>
      <c r="K23" s="61"/>
      <c r="L23" s="60"/>
      <c r="M23" s="58"/>
      <c r="N23" s="58">
        <f t="shared" si="0"/>
        <v>0</v>
      </c>
      <c r="O23" s="58">
        <f>J23-E23</f>
        <v>0</v>
      </c>
      <c r="P23" s="58">
        <f t="shared" si="1"/>
        <v>0</v>
      </c>
      <c r="Q23" s="58">
        <f t="shared" si="1"/>
        <v>0</v>
      </c>
      <c r="R23" s="58">
        <f>M23-H23</f>
        <v>0</v>
      </c>
      <c r="S23" s="58">
        <f t="shared" si="6"/>
        <v>0</v>
      </c>
      <c r="T23" s="58">
        <f t="shared" si="6"/>
        <v>0</v>
      </c>
      <c r="U23" s="61">
        <f t="shared" si="6"/>
        <v>0</v>
      </c>
      <c r="V23" s="58">
        <f t="shared" si="6"/>
        <v>0</v>
      </c>
      <c r="W23" s="58">
        <f t="shared" si="6"/>
        <v>0</v>
      </c>
    </row>
    <row r="24" spans="1:23" s="57" customFormat="1" ht="15.75" hidden="1">
      <c r="A24" s="214"/>
      <c r="B24" s="105"/>
      <c r="C24" s="151" t="s">
        <v>55</v>
      </c>
      <c r="D24" s="58">
        <v>0</v>
      </c>
      <c r="E24" s="58"/>
      <c r="F24" s="64">
        <f t="shared" si="4"/>
        <v>0</v>
      </c>
      <c r="G24" s="64">
        <f t="shared" si="5"/>
        <v>0</v>
      </c>
      <c r="H24" s="58"/>
      <c r="I24" s="62">
        <v>0</v>
      </c>
      <c r="J24" s="58"/>
      <c r="K24" s="59"/>
      <c r="L24" s="60"/>
      <c r="M24" s="58"/>
      <c r="N24" s="58">
        <f t="shared" si="0"/>
        <v>0</v>
      </c>
      <c r="O24" s="58">
        <f>J24-E24</f>
        <v>0</v>
      </c>
      <c r="P24" s="58">
        <f t="shared" si="1"/>
        <v>0</v>
      </c>
      <c r="Q24" s="58">
        <f t="shared" si="1"/>
        <v>0</v>
      </c>
      <c r="R24" s="58">
        <f>M24-H24</f>
        <v>0</v>
      </c>
      <c r="S24" s="58">
        <f t="shared" si="6"/>
        <v>0</v>
      </c>
      <c r="T24" s="58">
        <f t="shared" si="6"/>
        <v>0</v>
      </c>
      <c r="U24" s="58">
        <f t="shared" si="6"/>
        <v>0</v>
      </c>
      <c r="V24" s="58">
        <f t="shared" si="6"/>
        <v>0</v>
      </c>
      <c r="W24" s="58">
        <f t="shared" si="6"/>
        <v>0</v>
      </c>
    </row>
    <row r="25" spans="1:23" s="57" customFormat="1" ht="15.75" hidden="1">
      <c r="A25" s="214"/>
      <c r="B25" s="105"/>
      <c r="C25" s="151" t="s">
        <v>55</v>
      </c>
      <c r="D25" s="58">
        <v>0</v>
      </c>
      <c r="E25" s="58"/>
      <c r="F25" s="64">
        <f t="shared" si="4"/>
        <v>0</v>
      </c>
      <c r="G25" s="64">
        <f t="shared" si="5"/>
        <v>0</v>
      </c>
      <c r="H25" s="58"/>
      <c r="I25" s="58">
        <v>0</v>
      </c>
      <c r="J25" s="58"/>
      <c r="K25" s="59"/>
      <c r="L25" s="58"/>
      <c r="M25" s="58"/>
      <c r="N25" s="58">
        <f t="shared" si="0"/>
        <v>0</v>
      </c>
      <c r="O25" s="58">
        <f>J25-E25</f>
        <v>0</v>
      </c>
      <c r="P25" s="58">
        <f t="shared" si="1"/>
        <v>0</v>
      </c>
      <c r="Q25" s="58">
        <f t="shared" si="1"/>
        <v>0</v>
      </c>
      <c r="R25" s="58">
        <f>M25-H25</f>
        <v>0</v>
      </c>
      <c r="S25" s="58">
        <f t="shared" si="6"/>
        <v>0</v>
      </c>
      <c r="T25" s="58">
        <f t="shared" si="6"/>
        <v>0</v>
      </c>
      <c r="U25" s="58">
        <f t="shared" si="6"/>
        <v>0</v>
      </c>
      <c r="V25" s="58">
        <f t="shared" si="6"/>
        <v>0</v>
      </c>
      <c r="W25" s="58">
        <f t="shared" si="6"/>
        <v>0</v>
      </c>
    </row>
    <row r="26" spans="1:23" s="57" customFormat="1" ht="15.75" hidden="1">
      <c r="A26" s="214"/>
      <c r="B26" s="112"/>
      <c r="C26" s="151" t="s">
        <v>55</v>
      </c>
      <c r="D26" s="60"/>
      <c r="E26" s="60"/>
      <c r="F26" s="64">
        <f t="shared" si="4"/>
        <v>0</v>
      </c>
      <c r="G26" s="64">
        <f t="shared" si="5"/>
        <v>0</v>
      </c>
      <c r="H26" s="60"/>
      <c r="I26" s="60"/>
      <c r="J26" s="58"/>
      <c r="K26" s="59"/>
      <c r="L26" s="60"/>
      <c r="M26" s="60"/>
      <c r="N26" s="58">
        <f t="shared" si="0"/>
        <v>0</v>
      </c>
      <c r="O26" s="60"/>
      <c r="P26" s="58">
        <f t="shared" si="1"/>
        <v>0</v>
      </c>
      <c r="Q26" s="58">
        <f t="shared" si="1"/>
        <v>0</v>
      </c>
      <c r="R26" s="60"/>
      <c r="S26" s="60"/>
      <c r="T26" s="60"/>
      <c r="U26" s="60"/>
      <c r="V26" s="60"/>
      <c r="W26" s="60"/>
    </row>
    <row r="27" spans="1:23" ht="15.75" hidden="1">
      <c r="A27" s="154"/>
      <c r="B27" s="111"/>
      <c r="C27" s="151" t="s">
        <v>55</v>
      </c>
      <c r="D27" s="58"/>
      <c r="E27" s="63"/>
      <c r="F27" s="64">
        <f t="shared" si="4"/>
        <v>0</v>
      </c>
      <c r="G27" s="64">
        <f t="shared" si="5"/>
        <v>0</v>
      </c>
      <c r="H27" s="58"/>
      <c r="I27" s="58"/>
      <c r="J27" s="58"/>
      <c r="K27" s="59"/>
      <c r="L27" s="58"/>
      <c r="M27" s="58"/>
      <c r="N27" s="58">
        <f t="shared" si="0"/>
        <v>0</v>
      </c>
      <c r="O27" s="58"/>
      <c r="P27" s="58">
        <f t="shared" si="1"/>
        <v>0</v>
      </c>
      <c r="Q27" s="58">
        <f t="shared" si="1"/>
        <v>0</v>
      </c>
      <c r="R27" s="58"/>
      <c r="S27" s="58"/>
      <c r="T27" s="58"/>
      <c r="U27" s="58"/>
      <c r="V27" s="58"/>
      <c r="W27" s="58"/>
    </row>
    <row r="28" spans="1:23" ht="15.75" hidden="1">
      <c r="A28" s="154"/>
      <c r="B28" s="219"/>
      <c r="C28" s="151" t="s">
        <v>55</v>
      </c>
      <c r="D28" s="58">
        <v>0</v>
      </c>
      <c r="E28" s="58"/>
      <c r="F28" s="64">
        <f t="shared" si="4"/>
        <v>0</v>
      </c>
      <c r="G28" s="64">
        <f t="shared" si="5"/>
        <v>0</v>
      </c>
      <c r="H28" s="58"/>
      <c r="I28" s="62">
        <v>0</v>
      </c>
      <c r="J28" s="58"/>
      <c r="K28" s="59"/>
      <c r="L28" s="60"/>
      <c r="M28" s="58"/>
      <c r="N28" s="58">
        <f t="shared" si="0"/>
        <v>0</v>
      </c>
      <c r="O28" s="58">
        <f>J28-E28</f>
        <v>0</v>
      </c>
      <c r="P28" s="58">
        <f t="shared" si="1"/>
        <v>0</v>
      </c>
      <c r="Q28" s="58">
        <f t="shared" si="1"/>
        <v>0</v>
      </c>
      <c r="R28" s="58">
        <f>M28-H28</f>
        <v>0</v>
      </c>
      <c r="S28" s="58">
        <f aca="true" t="shared" si="7" ref="S28:W31">I28</f>
        <v>0</v>
      </c>
      <c r="T28" s="58">
        <f t="shared" si="7"/>
        <v>0</v>
      </c>
      <c r="U28" s="58">
        <f t="shared" si="7"/>
        <v>0</v>
      </c>
      <c r="V28" s="58">
        <f t="shared" si="7"/>
        <v>0</v>
      </c>
      <c r="W28" s="58">
        <f t="shared" si="7"/>
        <v>0</v>
      </c>
    </row>
    <row r="29" spans="1:23" ht="15.75" hidden="1">
      <c r="A29" s="154"/>
      <c r="B29" s="220"/>
      <c r="C29" s="151" t="s">
        <v>55</v>
      </c>
      <c r="D29" s="58">
        <v>0</v>
      </c>
      <c r="E29" s="58"/>
      <c r="F29" s="64">
        <f t="shared" si="4"/>
        <v>0</v>
      </c>
      <c r="G29" s="64">
        <f t="shared" si="5"/>
        <v>0</v>
      </c>
      <c r="H29" s="58"/>
      <c r="I29" s="62">
        <v>0</v>
      </c>
      <c r="J29" s="58"/>
      <c r="K29" s="59"/>
      <c r="L29" s="60"/>
      <c r="M29" s="58"/>
      <c r="N29" s="58">
        <f t="shared" si="0"/>
        <v>0</v>
      </c>
      <c r="O29" s="58">
        <f>J29-E29</f>
        <v>0</v>
      </c>
      <c r="P29" s="58">
        <f t="shared" si="1"/>
        <v>0</v>
      </c>
      <c r="Q29" s="58">
        <f t="shared" si="1"/>
        <v>0</v>
      </c>
      <c r="R29" s="58">
        <f>M29-H29</f>
        <v>0</v>
      </c>
      <c r="S29" s="58">
        <f t="shared" si="7"/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</row>
    <row r="30" spans="1:23" ht="15.75" hidden="1">
      <c r="A30" s="154"/>
      <c r="B30" s="220"/>
      <c r="C30" s="151" t="s">
        <v>55</v>
      </c>
      <c r="D30" s="58">
        <v>0</v>
      </c>
      <c r="E30" s="58"/>
      <c r="F30" s="64">
        <f t="shared" si="4"/>
        <v>0</v>
      </c>
      <c r="G30" s="64">
        <f t="shared" si="5"/>
        <v>0</v>
      </c>
      <c r="H30" s="58"/>
      <c r="I30" s="62">
        <v>0</v>
      </c>
      <c r="J30" s="58"/>
      <c r="K30" s="59"/>
      <c r="L30" s="60"/>
      <c r="M30" s="58"/>
      <c r="N30" s="58">
        <f t="shared" si="0"/>
        <v>0</v>
      </c>
      <c r="O30" s="58">
        <f>J30-E30</f>
        <v>0</v>
      </c>
      <c r="P30" s="58">
        <f t="shared" si="1"/>
        <v>0</v>
      </c>
      <c r="Q30" s="58">
        <f t="shared" si="1"/>
        <v>0</v>
      </c>
      <c r="R30" s="58">
        <f>M30-H30</f>
        <v>0</v>
      </c>
      <c r="S30" s="58">
        <f t="shared" si="7"/>
        <v>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58">
        <f t="shared" si="7"/>
        <v>0</v>
      </c>
    </row>
    <row r="31" spans="1:23" ht="15.75" hidden="1">
      <c r="A31" s="154"/>
      <c r="B31" s="220"/>
      <c r="C31" s="151" t="s">
        <v>55</v>
      </c>
      <c r="D31" s="58">
        <v>0</v>
      </c>
      <c r="E31" s="58"/>
      <c r="F31" s="64">
        <f t="shared" si="4"/>
        <v>0</v>
      </c>
      <c r="G31" s="64">
        <f t="shared" si="5"/>
        <v>0</v>
      </c>
      <c r="H31" s="58"/>
      <c r="I31" s="62">
        <v>0</v>
      </c>
      <c r="J31" s="58"/>
      <c r="K31" s="59"/>
      <c r="L31" s="60"/>
      <c r="M31" s="58"/>
      <c r="N31" s="58">
        <f t="shared" si="0"/>
        <v>0</v>
      </c>
      <c r="O31" s="58">
        <f>J31-E31</f>
        <v>0</v>
      </c>
      <c r="P31" s="58">
        <f t="shared" si="1"/>
        <v>0</v>
      </c>
      <c r="Q31" s="58">
        <f t="shared" si="1"/>
        <v>0</v>
      </c>
      <c r="R31" s="58">
        <f>M31-H31</f>
        <v>0</v>
      </c>
      <c r="S31" s="58">
        <f t="shared" si="7"/>
        <v>0</v>
      </c>
      <c r="T31" s="58">
        <f t="shared" si="7"/>
        <v>0</v>
      </c>
      <c r="U31" s="58">
        <f t="shared" si="7"/>
        <v>0</v>
      </c>
      <c r="V31" s="58">
        <f t="shared" si="7"/>
        <v>0</v>
      </c>
      <c r="W31" s="58">
        <f t="shared" si="7"/>
        <v>0</v>
      </c>
    </row>
    <row r="32" spans="1:23" s="57" customFormat="1" ht="15.75">
      <c r="A32" s="155" t="s">
        <v>43</v>
      </c>
      <c r="B32" s="113" t="s">
        <v>44</v>
      </c>
      <c r="C32" s="151" t="s">
        <v>55</v>
      </c>
      <c r="D32" s="60">
        <f>D33+D36+D50+D53</f>
        <v>5.008880486016</v>
      </c>
      <c r="E32" s="60">
        <f>E33+E36+E50+E53</f>
        <v>0</v>
      </c>
      <c r="F32" s="60">
        <f>F33+F36+F50+F53</f>
        <v>1.5026641458048</v>
      </c>
      <c r="G32" s="60">
        <f>G33+G36+G50+G53</f>
        <v>3.5062163402112</v>
      </c>
      <c r="H32" s="60">
        <v>0</v>
      </c>
      <c r="I32" s="60">
        <f>I33+I36+I50+I53</f>
        <v>0.4846796782</v>
      </c>
      <c r="J32" s="60">
        <f>J33+J36+J50+J53</f>
        <v>0</v>
      </c>
      <c r="K32" s="60">
        <f>K33+K36+K50+K53</f>
        <v>0.14540390345999998</v>
      </c>
      <c r="L32" s="60">
        <f>L33+L36+L50+L53</f>
        <v>0.33927577474</v>
      </c>
      <c r="M32" s="60">
        <f>M33+M36+M50+M53</f>
        <v>0</v>
      </c>
      <c r="N32" s="58">
        <f t="shared" si="0"/>
        <v>-4.524200807816</v>
      </c>
      <c r="O32" s="60">
        <f>O33+O36+O50+O53</f>
        <v>0</v>
      </c>
      <c r="P32" s="58">
        <f t="shared" si="1"/>
        <v>-1.3572602423448</v>
      </c>
      <c r="Q32" s="58">
        <f t="shared" si="1"/>
        <v>-3.1669405654712</v>
      </c>
      <c r="R32" s="60">
        <f aca="true" t="shared" si="8" ref="R32:W32">R33+R36+R50+R53</f>
        <v>0</v>
      </c>
      <c r="S32" s="60">
        <f t="shared" si="8"/>
        <v>0.4846796782</v>
      </c>
      <c r="T32" s="60">
        <f t="shared" si="8"/>
        <v>0</v>
      </c>
      <c r="U32" s="60">
        <f t="shared" si="8"/>
        <v>0.14540390345999998</v>
      </c>
      <c r="V32" s="60">
        <f t="shared" si="8"/>
        <v>0.33927577474</v>
      </c>
      <c r="W32" s="60">
        <f t="shared" si="8"/>
        <v>0</v>
      </c>
    </row>
    <row r="33" spans="1:23" s="57" customFormat="1" ht="15.75">
      <c r="A33" s="196" t="s">
        <v>134</v>
      </c>
      <c r="B33" s="113" t="s">
        <v>46</v>
      </c>
      <c r="C33" s="151" t="s">
        <v>55</v>
      </c>
      <c r="D33" s="130">
        <f>D35+D34</f>
        <v>4.24918</v>
      </c>
      <c r="E33" s="130">
        <f>E35+E34</f>
        <v>0</v>
      </c>
      <c r="F33" s="130">
        <f>F35+F34</f>
        <v>1.274754</v>
      </c>
      <c r="G33" s="130">
        <f>G35+G34</f>
        <v>2.9744260000000002</v>
      </c>
      <c r="H33" s="130">
        <v>0</v>
      </c>
      <c r="I33" s="64">
        <f>I35+I34</f>
        <v>0.021861352599999998</v>
      </c>
      <c r="J33" s="64">
        <f>J35+J34</f>
        <v>0</v>
      </c>
      <c r="K33" s="64">
        <f>K35+K34</f>
        <v>0.006558405779999999</v>
      </c>
      <c r="L33" s="64">
        <f>L35+L34</f>
        <v>0.01530294682</v>
      </c>
      <c r="M33" s="64">
        <f>M35+M34</f>
        <v>0</v>
      </c>
      <c r="N33" s="58">
        <f t="shared" si="0"/>
        <v>-4.2273186474</v>
      </c>
      <c r="O33" s="64">
        <f>O35+O34</f>
        <v>0</v>
      </c>
      <c r="P33" s="58">
        <f t="shared" si="1"/>
        <v>-1.2681955942199998</v>
      </c>
      <c r="Q33" s="58">
        <f t="shared" si="1"/>
        <v>-2.9591230531800004</v>
      </c>
      <c r="R33" s="64">
        <f>R35+R34</f>
        <v>0</v>
      </c>
      <c r="S33" s="64">
        <f>S35</f>
        <v>0.021861352599999998</v>
      </c>
      <c r="T33" s="64">
        <f>T35</f>
        <v>0</v>
      </c>
      <c r="U33" s="64">
        <f>U35</f>
        <v>0.006558405779999999</v>
      </c>
      <c r="V33" s="64">
        <f>V35</f>
        <v>0.01530294682</v>
      </c>
      <c r="W33" s="64">
        <f>W35</f>
        <v>0</v>
      </c>
    </row>
    <row r="34" spans="1:23" ht="31.5" hidden="1">
      <c r="A34" s="154" t="s">
        <v>47</v>
      </c>
      <c r="B34" s="105" t="s">
        <v>51</v>
      </c>
      <c r="C34" s="151" t="s">
        <v>55</v>
      </c>
      <c r="D34" s="58">
        <v>0</v>
      </c>
      <c r="E34" s="58"/>
      <c r="F34" s="64">
        <f t="shared" si="4"/>
        <v>0</v>
      </c>
      <c r="G34" s="64">
        <f t="shared" si="5"/>
        <v>0</v>
      </c>
      <c r="H34" s="58"/>
      <c r="I34" s="62">
        <v>0</v>
      </c>
      <c r="J34" s="58"/>
      <c r="K34" s="64"/>
      <c r="L34" s="64"/>
      <c r="M34" s="58"/>
      <c r="N34" s="58">
        <f t="shared" si="0"/>
        <v>0</v>
      </c>
      <c r="O34" s="58">
        <f>J34-E34</f>
        <v>0</v>
      </c>
      <c r="P34" s="58">
        <f t="shared" si="1"/>
        <v>0</v>
      </c>
      <c r="Q34" s="58">
        <f t="shared" si="1"/>
        <v>0</v>
      </c>
      <c r="R34" s="64">
        <f>M34-H34</f>
        <v>0</v>
      </c>
      <c r="S34" s="64">
        <f aca="true" t="shared" si="9" ref="S34:W35">I34</f>
        <v>0</v>
      </c>
      <c r="T34" s="64">
        <f t="shared" si="9"/>
        <v>0</v>
      </c>
      <c r="U34" s="64">
        <f t="shared" si="9"/>
        <v>0</v>
      </c>
      <c r="V34" s="64">
        <f t="shared" si="9"/>
        <v>0</v>
      </c>
      <c r="W34" s="64">
        <f t="shared" si="9"/>
        <v>0</v>
      </c>
    </row>
    <row r="35" spans="1:23" ht="15.75">
      <c r="A35" s="157" t="s">
        <v>47</v>
      </c>
      <c r="B35" s="105" t="s">
        <v>48</v>
      </c>
      <c r="C35" s="151" t="s">
        <v>55</v>
      </c>
      <c r="D35" s="64">
        <f>'10 Квартал финансирование'!O33</f>
        <v>4.24918</v>
      </c>
      <c r="E35" s="64">
        <v>0</v>
      </c>
      <c r="F35" s="64">
        <f t="shared" si="4"/>
        <v>1.274754</v>
      </c>
      <c r="G35" s="64">
        <f t="shared" si="5"/>
        <v>2.9744260000000002</v>
      </c>
      <c r="H35" s="64">
        <v>0</v>
      </c>
      <c r="I35" s="64">
        <f>'10 Квартал финансирование'!P33</f>
        <v>0.021861352599999998</v>
      </c>
      <c r="J35" s="64">
        <v>0</v>
      </c>
      <c r="K35" s="64">
        <f>I35*0.3</f>
        <v>0.006558405779999999</v>
      </c>
      <c r="L35" s="64">
        <f>I35-K35</f>
        <v>0.01530294682</v>
      </c>
      <c r="M35" s="64">
        <v>0</v>
      </c>
      <c r="N35" s="58">
        <f t="shared" si="0"/>
        <v>-4.2273186474</v>
      </c>
      <c r="O35" s="58">
        <f>J35-E35</f>
        <v>0</v>
      </c>
      <c r="P35" s="58">
        <f t="shared" si="1"/>
        <v>-1.2681955942199998</v>
      </c>
      <c r="Q35" s="58">
        <f t="shared" si="1"/>
        <v>-2.9591230531800004</v>
      </c>
      <c r="R35" s="64">
        <f>M35-H35</f>
        <v>0</v>
      </c>
      <c r="S35" s="64">
        <f t="shared" si="9"/>
        <v>0.021861352599999998</v>
      </c>
      <c r="T35" s="64">
        <f t="shared" si="9"/>
        <v>0</v>
      </c>
      <c r="U35" s="64">
        <f t="shared" si="9"/>
        <v>0.006558405779999999</v>
      </c>
      <c r="V35" s="64">
        <f t="shared" si="9"/>
        <v>0.01530294682</v>
      </c>
      <c r="W35" s="64">
        <f t="shared" si="9"/>
        <v>0</v>
      </c>
    </row>
    <row r="36" spans="1:23" ht="15.75">
      <c r="A36" s="155" t="s">
        <v>52</v>
      </c>
      <c r="B36" s="112" t="s">
        <v>181</v>
      </c>
      <c r="C36" s="151" t="s">
        <v>55</v>
      </c>
      <c r="D36" s="58">
        <f>SUM(D37:D49)</f>
        <v>0.7597004860159999</v>
      </c>
      <c r="E36" s="58">
        <f>SUM(E37:E49)</f>
        <v>0</v>
      </c>
      <c r="F36" s="58">
        <f>SUM(F37:F49)</f>
        <v>0.2279101458048</v>
      </c>
      <c r="G36" s="64">
        <f t="shared" si="5"/>
        <v>0.5317903402111999</v>
      </c>
      <c r="H36" s="58">
        <v>0</v>
      </c>
      <c r="I36" s="65">
        <f>SUM(I37:I49)</f>
        <v>0.2099886228</v>
      </c>
      <c r="J36" s="64">
        <v>0</v>
      </c>
      <c r="K36" s="65">
        <f>SUM(K37:K49)</f>
        <v>0.06299658684</v>
      </c>
      <c r="L36" s="193">
        <f>SUM(L37:L49)</f>
        <v>0.14699203596</v>
      </c>
      <c r="M36" s="64">
        <v>0</v>
      </c>
      <c r="N36" s="58">
        <f t="shared" si="0"/>
        <v>-0.549711863216</v>
      </c>
      <c r="O36" s="58">
        <f>SUM(O37:O49)</f>
        <v>0</v>
      </c>
      <c r="P36" s="58">
        <f t="shared" si="1"/>
        <v>-0.16491355896480003</v>
      </c>
      <c r="Q36" s="58">
        <f t="shared" si="1"/>
        <v>-0.3847983042511999</v>
      </c>
      <c r="R36" s="58">
        <f>SUM(R37:R49)</f>
        <v>0</v>
      </c>
      <c r="S36" s="64">
        <f aca="true" t="shared" si="10" ref="S36:S41">I36</f>
        <v>0.2099886228</v>
      </c>
      <c r="T36" s="64">
        <f aca="true" t="shared" si="11" ref="T36:T41">J36</f>
        <v>0</v>
      </c>
      <c r="U36" s="64">
        <f aca="true" t="shared" si="12" ref="U36:U41">K36</f>
        <v>0.06299658684</v>
      </c>
      <c r="V36" s="64">
        <f aca="true" t="shared" si="13" ref="V36:V41">L36</f>
        <v>0.14699203596</v>
      </c>
      <c r="W36" s="58">
        <f>SUM(W37:W49)</f>
        <v>0</v>
      </c>
    </row>
    <row r="37" spans="1:23" ht="15.75">
      <c r="A37" s="154" t="s">
        <v>158</v>
      </c>
      <c r="B37" s="105" t="s">
        <v>66</v>
      </c>
      <c r="C37" s="151" t="s">
        <v>55</v>
      </c>
      <c r="D37" s="64">
        <f>'10 Квартал финансирование'!O37</f>
        <v>0.11918000000000001</v>
      </c>
      <c r="E37" s="64">
        <f>'10 Квартал финансирование'!P37</f>
        <v>0</v>
      </c>
      <c r="F37" s="64">
        <f>D37*0.3</f>
        <v>0.035754</v>
      </c>
      <c r="G37" s="64">
        <f>D37-F37</f>
        <v>0.083426</v>
      </c>
      <c r="H37" s="58">
        <v>0</v>
      </c>
      <c r="I37" s="65">
        <v>0</v>
      </c>
      <c r="J37" s="64">
        <v>0</v>
      </c>
      <c r="K37" s="64">
        <f aca="true" t="shared" si="14" ref="K37:K69">I37*0.3</f>
        <v>0</v>
      </c>
      <c r="L37" s="64">
        <f aca="true" t="shared" si="15" ref="L37:L69">I37-K37</f>
        <v>0</v>
      </c>
      <c r="M37" s="64">
        <v>0</v>
      </c>
      <c r="N37" s="58">
        <f t="shared" si="0"/>
        <v>-0.11918000000000001</v>
      </c>
      <c r="O37" s="58">
        <f>J37-E37</f>
        <v>0</v>
      </c>
      <c r="P37" s="58">
        <f t="shared" si="1"/>
        <v>-0.035754</v>
      </c>
      <c r="Q37" s="58">
        <f t="shared" si="1"/>
        <v>-0.083426</v>
      </c>
      <c r="R37" s="58">
        <f>M37-H37</f>
        <v>0</v>
      </c>
      <c r="S37" s="64">
        <f t="shared" si="10"/>
        <v>0</v>
      </c>
      <c r="T37" s="64">
        <f aca="true" t="shared" si="16" ref="T37:V39">J37</f>
        <v>0</v>
      </c>
      <c r="U37" s="64">
        <f t="shared" si="16"/>
        <v>0</v>
      </c>
      <c r="V37" s="64">
        <f t="shared" si="16"/>
        <v>0</v>
      </c>
      <c r="W37" s="58">
        <f>M37</f>
        <v>0</v>
      </c>
    </row>
    <row r="38" spans="1:23" ht="15.75">
      <c r="A38" s="154" t="s">
        <v>159</v>
      </c>
      <c r="B38" s="105" t="str">
        <f>'10 Квартал финансирование'!B35</f>
        <v>Кабельная линия электропередач КЛ-0,4кВ п. Ветлужский ул. Рабочая д. 51</v>
      </c>
      <c r="C38" s="151" t="s">
        <v>55</v>
      </c>
      <c r="D38" s="64">
        <f>'10 Квартал финансирование'!O35</f>
        <v>0.357937918656</v>
      </c>
      <c r="E38" s="64">
        <v>0</v>
      </c>
      <c r="F38" s="64">
        <f>D38*0.3</f>
        <v>0.1073813755968</v>
      </c>
      <c r="G38" s="64">
        <f>D38-F38</f>
        <v>0.2505565430592</v>
      </c>
      <c r="H38" s="58">
        <v>0</v>
      </c>
      <c r="I38" s="65">
        <v>0</v>
      </c>
      <c r="J38" s="64">
        <v>0</v>
      </c>
      <c r="K38" s="64">
        <f t="shared" si="14"/>
        <v>0</v>
      </c>
      <c r="L38" s="64">
        <f t="shared" si="15"/>
        <v>0</v>
      </c>
      <c r="M38" s="64">
        <v>0</v>
      </c>
      <c r="N38" s="58">
        <f t="shared" si="0"/>
        <v>-0.357937918656</v>
      </c>
      <c r="O38" s="58">
        <f>J38-E38</f>
        <v>0</v>
      </c>
      <c r="P38" s="58">
        <f t="shared" si="1"/>
        <v>-0.1073813755968</v>
      </c>
      <c r="Q38" s="58">
        <f t="shared" si="1"/>
        <v>-0.2505565430592</v>
      </c>
      <c r="R38" s="58">
        <f>M38-H38</f>
        <v>0</v>
      </c>
      <c r="S38" s="64">
        <f t="shared" si="10"/>
        <v>0</v>
      </c>
      <c r="T38" s="64">
        <f t="shared" si="16"/>
        <v>0</v>
      </c>
      <c r="U38" s="64">
        <f t="shared" si="16"/>
        <v>0</v>
      </c>
      <c r="V38" s="64">
        <f t="shared" si="16"/>
        <v>0</v>
      </c>
      <c r="W38" s="58">
        <f>M38</f>
        <v>0</v>
      </c>
    </row>
    <row r="39" spans="1:23" ht="15.75">
      <c r="A39" s="154" t="s">
        <v>160</v>
      </c>
      <c r="B39" s="105" t="str">
        <f>'10 Квартал финансирование'!B36</f>
        <v>Кабельная линия электропередач КЛ-0,4кВ п. Ветлужский ул. Садовая д. 12. Кор. 2</v>
      </c>
      <c r="C39" s="151" t="s">
        <v>55</v>
      </c>
      <c r="D39" s="64">
        <f>'10 Квартал финансирование'!O36</f>
        <v>0.28258256736</v>
      </c>
      <c r="E39" s="64">
        <v>0</v>
      </c>
      <c r="F39" s="64">
        <f>D39*0.3</f>
        <v>0.08477477020799999</v>
      </c>
      <c r="G39" s="64">
        <f>D39-F39</f>
        <v>0.19780779715199998</v>
      </c>
      <c r="H39" s="58">
        <v>0</v>
      </c>
      <c r="I39" s="65">
        <v>0</v>
      </c>
      <c r="J39" s="64">
        <v>0</v>
      </c>
      <c r="K39" s="64">
        <f t="shared" si="14"/>
        <v>0</v>
      </c>
      <c r="L39" s="64">
        <f t="shared" si="15"/>
        <v>0</v>
      </c>
      <c r="M39" s="64">
        <v>0</v>
      </c>
      <c r="N39" s="58">
        <f t="shared" si="0"/>
        <v>-0.28258256736</v>
      </c>
      <c r="O39" s="58">
        <f>J39-E39</f>
        <v>0</v>
      </c>
      <c r="P39" s="58">
        <f t="shared" si="1"/>
        <v>-0.08477477020799999</v>
      </c>
      <c r="Q39" s="58">
        <f t="shared" si="1"/>
        <v>-0.19780779715199998</v>
      </c>
      <c r="R39" s="58">
        <f>M39-H39</f>
        <v>0</v>
      </c>
      <c r="S39" s="64">
        <f t="shared" si="10"/>
        <v>0</v>
      </c>
      <c r="T39" s="64">
        <f t="shared" si="16"/>
        <v>0</v>
      </c>
      <c r="U39" s="64">
        <f t="shared" si="16"/>
        <v>0</v>
      </c>
      <c r="V39" s="64">
        <f t="shared" si="16"/>
        <v>0</v>
      </c>
      <c r="W39" s="58">
        <f>M39</f>
        <v>0</v>
      </c>
    </row>
    <row r="40" spans="1:23" ht="15.75">
      <c r="A40" s="154" t="s">
        <v>161</v>
      </c>
      <c r="B40" s="105" t="str">
        <f>'10 Квартал финансирование'!B38</f>
        <v>Реконструкция кабельной линий 04 кВ (жилой фонд г. Шарья)</v>
      </c>
      <c r="C40" s="151" t="s">
        <v>55</v>
      </c>
      <c r="D40" s="64">
        <v>0</v>
      </c>
      <c r="E40" s="64">
        <v>0</v>
      </c>
      <c r="F40" s="64">
        <f>D40*0.3</f>
        <v>0</v>
      </c>
      <c r="G40" s="64">
        <f>D40-F40</f>
        <v>0</v>
      </c>
      <c r="H40" s="58">
        <v>0</v>
      </c>
      <c r="I40" s="65">
        <f>'10 Квартал финансирование'!P38</f>
        <v>0.19384044079999999</v>
      </c>
      <c r="J40" s="64">
        <v>0</v>
      </c>
      <c r="K40" s="64">
        <f t="shared" si="14"/>
        <v>0.058152132239999994</v>
      </c>
      <c r="L40" s="64">
        <f t="shared" si="15"/>
        <v>0.13568830856</v>
      </c>
      <c r="M40" s="64">
        <v>0</v>
      </c>
      <c r="N40" s="58">
        <f t="shared" si="0"/>
        <v>0.19384044079999999</v>
      </c>
      <c r="O40" s="58">
        <f aca="true" t="shared" si="17" ref="O40:O52">J40-E40</f>
        <v>0</v>
      </c>
      <c r="P40" s="58">
        <f t="shared" si="1"/>
        <v>0.058152132239999994</v>
      </c>
      <c r="Q40" s="58">
        <f t="shared" si="1"/>
        <v>0.13568830856</v>
      </c>
      <c r="R40" s="58">
        <f aca="true" t="shared" si="18" ref="R40:R52">M40-H40</f>
        <v>0</v>
      </c>
      <c r="S40" s="64">
        <f t="shared" si="10"/>
        <v>0.19384044079999999</v>
      </c>
      <c r="T40" s="64">
        <f t="shared" si="11"/>
        <v>0</v>
      </c>
      <c r="U40" s="64">
        <f t="shared" si="12"/>
        <v>0.058152132239999994</v>
      </c>
      <c r="V40" s="64">
        <f t="shared" si="13"/>
        <v>0.13568830856</v>
      </c>
      <c r="W40" s="58">
        <f>M40</f>
        <v>0</v>
      </c>
    </row>
    <row r="41" spans="1:23" ht="18" customHeight="1">
      <c r="A41" s="154" t="s">
        <v>162</v>
      </c>
      <c r="B41" s="105" t="str">
        <f>'10 Квартал финансирование'!B39</f>
        <v>Реконструкция кабельной линии  электропередачи 10кВ от РП 110-35-6 до ТП м-н "Победа"</v>
      </c>
      <c r="C41" s="151" t="s">
        <v>55</v>
      </c>
      <c r="D41" s="64">
        <v>0</v>
      </c>
      <c r="E41" s="64">
        <v>0</v>
      </c>
      <c r="F41" s="64">
        <f>D41*0.3</f>
        <v>0</v>
      </c>
      <c r="G41" s="64">
        <f>D41-F41</f>
        <v>0</v>
      </c>
      <c r="H41" s="58">
        <v>0</v>
      </c>
      <c r="I41" s="65">
        <f>'10 Квартал финансирование'!P39</f>
        <v>0.016148182</v>
      </c>
      <c r="J41" s="64">
        <v>0</v>
      </c>
      <c r="K41" s="64">
        <f t="shared" si="14"/>
        <v>0.0048444546</v>
      </c>
      <c r="L41" s="64">
        <f t="shared" si="15"/>
        <v>0.011303727400000001</v>
      </c>
      <c r="M41" s="64">
        <v>0</v>
      </c>
      <c r="N41" s="58">
        <f t="shared" si="0"/>
        <v>0.016148182</v>
      </c>
      <c r="O41" s="58">
        <f t="shared" si="17"/>
        <v>0</v>
      </c>
      <c r="P41" s="58">
        <f t="shared" si="1"/>
        <v>0.0048444546</v>
      </c>
      <c r="Q41" s="58">
        <f t="shared" si="1"/>
        <v>0.011303727400000001</v>
      </c>
      <c r="R41" s="58">
        <f t="shared" si="18"/>
        <v>0</v>
      </c>
      <c r="S41" s="64">
        <f t="shared" si="10"/>
        <v>0.016148182</v>
      </c>
      <c r="T41" s="64">
        <f t="shared" si="11"/>
        <v>0</v>
      </c>
      <c r="U41" s="64">
        <f t="shared" si="12"/>
        <v>0.0048444546</v>
      </c>
      <c r="V41" s="64">
        <f t="shared" si="13"/>
        <v>0.011303727400000001</v>
      </c>
      <c r="W41" s="58">
        <f>M41</f>
        <v>0</v>
      </c>
    </row>
    <row r="42" spans="1:23" ht="15.75" hidden="1">
      <c r="A42" s="154" t="s">
        <v>160</v>
      </c>
      <c r="B42" s="105" t="s">
        <v>57</v>
      </c>
      <c r="C42" s="151" t="s">
        <v>55</v>
      </c>
      <c r="D42" s="64">
        <v>0</v>
      </c>
      <c r="E42" s="58"/>
      <c r="F42" s="58"/>
      <c r="G42" s="58"/>
      <c r="H42" s="58">
        <v>0</v>
      </c>
      <c r="I42" s="65">
        <v>0</v>
      </c>
      <c r="J42" s="64">
        <v>0</v>
      </c>
      <c r="K42" s="64">
        <f t="shared" si="14"/>
        <v>0</v>
      </c>
      <c r="L42" s="64">
        <f t="shared" si="15"/>
        <v>0</v>
      </c>
      <c r="M42" s="64">
        <v>0</v>
      </c>
      <c r="N42" s="58">
        <f t="shared" si="0"/>
        <v>0</v>
      </c>
      <c r="O42" s="58">
        <f t="shared" si="17"/>
        <v>0</v>
      </c>
      <c r="P42" s="58">
        <f t="shared" si="1"/>
        <v>0</v>
      </c>
      <c r="Q42" s="58">
        <f t="shared" si="1"/>
        <v>0</v>
      </c>
      <c r="R42" s="58">
        <f t="shared" si="18"/>
        <v>0</v>
      </c>
      <c r="S42" s="64">
        <f aca="true" t="shared" si="19" ref="S42:S50">I42</f>
        <v>0</v>
      </c>
      <c r="T42" s="64">
        <f aca="true" t="shared" si="20" ref="T42:T50">J42</f>
        <v>0</v>
      </c>
      <c r="U42" s="64">
        <f aca="true" t="shared" si="21" ref="U42:U50">K42</f>
        <v>0</v>
      </c>
      <c r="V42" s="64">
        <f aca="true" t="shared" si="22" ref="V42:V50">L42</f>
        <v>0</v>
      </c>
      <c r="W42" s="58">
        <f aca="true" t="shared" si="23" ref="W42:W50">M42</f>
        <v>0</v>
      </c>
    </row>
    <row r="43" spans="1:23" ht="15.75" hidden="1">
      <c r="A43" s="154" t="s">
        <v>161</v>
      </c>
      <c r="B43" s="105" t="s">
        <v>59</v>
      </c>
      <c r="C43" s="151" t="s">
        <v>55</v>
      </c>
      <c r="D43" s="64">
        <v>0</v>
      </c>
      <c r="E43" s="58"/>
      <c r="F43" s="58"/>
      <c r="G43" s="58"/>
      <c r="H43" s="58">
        <v>0</v>
      </c>
      <c r="I43" s="65">
        <v>0</v>
      </c>
      <c r="J43" s="64">
        <v>0</v>
      </c>
      <c r="K43" s="64">
        <f t="shared" si="14"/>
        <v>0</v>
      </c>
      <c r="L43" s="64">
        <f t="shared" si="15"/>
        <v>0</v>
      </c>
      <c r="M43" s="64">
        <v>0</v>
      </c>
      <c r="N43" s="58">
        <f t="shared" si="0"/>
        <v>0</v>
      </c>
      <c r="O43" s="58">
        <f t="shared" si="17"/>
        <v>0</v>
      </c>
      <c r="P43" s="58">
        <f t="shared" si="1"/>
        <v>0</v>
      </c>
      <c r="Q43" s="58">
        <f t="shared" si="1"/>
        <v>0</v>
      </c>
      <c r="R43" s="58">
        <f t="shared" si="18"/>
        <v>0</v>
      </c>
      <c r="S43" s="64">
        <f t="shared" si="19"/>
        <v>0</v>
      </c>
      <c r="T43" s="64">
        <f t="shared" si="20"/>
        <v>0</v>
      </c>
      <c r="U43" s="64">
        <f t="shared" si="21"/>
        <v>0</v>
      </c>
      <c r="V43" s="64">
        <f t="shared" si="22"/>
        <v>0</v>
      </c>
      <c r="W43" s="58">
        <f t="shared" si="23"/>
        <v>0</v>
      </c>
    </row>
    <row r="44" spans="1:23" ht="15.75" hidden="1">
      <c r="A44" s="154" t="s">
        <v>162</v>
      </c>
      <c r="B44" s="105" t="s">
        <v>60</v>
      </c>
      <c r="C44" s="151" t="s">
        <v>55</v>
      </c>
      <c r="D44" s="64">
        <v>0</v>
      </c>
      <c r="E44" s="58"/>
      <c r="F44" s="58"/>
      <c r="G44" s="58"/>
      <c r="H44" s="58">
        <v>0</v>
      </c>
      <c r="I44" s="65">
        <v>0</v>
      </c>
      <c r="J44" s="64">
        <v>0</v>
      </c>
      <c r="K44" s="64">
        <f t="shared" si="14"/>
        <v>0</v>
      </c>
      <c r="L44" s="64">
        <f t="shared" si="15"/>
        <v>0</v>
      </c>
      <c r="M44" s="64">
        <v>0</v>
      </c>
      <c r="N44" s="58">
        <f t="shared" si="0"/>
        <v>0</v>
      </c>
      <c r="O44" s="58">
        <f t="shared" si="17"/>
        <v>0</v>
      </c>
      <c r="P44" s="58">
        <f t="shared" si="1"/>
        <v>0</v>
      </c>
      <c r="Q44" s="58">
        <f t="shared" si="1"/>
        <v>0</v>
      </c>
      <c r="R44" s="58">
        <f t="shared" si="18"/>
        <v>0</v>
      </c>
      <c r="S44" s="64">
        <f t="shared" si="19"/>
        <v>0</v>
      </c>
      <c r="T44" s="64">
        <f t="shared" si="20"/>
        <v>0</v>
      </c>
      <c r="U44" s="64">
        <f t="shared" si="21"/>
        <v>0</v>
      </c>
      <c r="V44" s="64">
        <f t="shared" si="22"/>
        <v>0</v>
      </c>
      <c r="W44" s="58">
        <f t="shared" si="23"/>
        <v>0</v>
      </c>
    </row>
    <row r="45" spans="1:23" ht="15.75" hidden="1">
      <c r="A45" s="154" t="s">
        <v>163</v>
      </c>
      <c r="B45" s="105" t="s">
        <v>61</v>
      </c>
      <c r="C45" s="151" t="s">
        <v>55</v>
      </c>
      <c r="D45" s="64">
        <v>0</v>
      </c>
      <c r="E45" s="58"/>
      <c r="F45" s="58"/>
      <c r="G45" s="58"/>
      <c r="H45" s="58">
        <v>0</v>
      </c>
      <c r="I45" s="65">
        <v>0</v>
      </c>
      <c r="J45" s="64">
        <v>0</v>
      </c>
      <c r="K45" s="64">
        <f t="shared" si="14"/>
        <v>0</v>
      </c>
      <c r="L45" s="64">
        <f t="shared" si="15"/>
        <v>0</v>
      </c>
      <c r="M45" s="64">
        <v>0</v>
      </c>
      <c r="N45" s="58">
        <f t="shared" si="0"/>
        <v>0</v>
      </c>
      <c r="O45" s="58">
        <f t="shared" si="17"/>
        <v>0</v>
      </c>
      <c r="P45" s="58">
        <f t="shared" si="1"/>
        <v>0</v>
      </c>
      <c r="Q45" s="58">
        <f t="shared" si="1"/>
        <v>0</v>
      </c>
      <c r="R45" s="58">
        <f t="shared" si="18"/>
        <v>0</v>
      </c>
      <c r="S45" s="64">
        <f t="shared" si="19"/>
        <v>0</v>
      </c>
      <c r="T45" s="64">
        <f t="shared" si="20"/>
        <v>0</v>
      </c>
      <c r="U45" s="64">
        <f t="shared" si="21"/>
        <v>0</v>
      </c>
      <c r="V45" s="64">
        <f t="shared" si="22"/>
        <v>0</v>
      </c>
      <c r="W45" s="58">
        <f t="shared" si="23"/>
        <v>0</v>
      </c>
    </row>
    <row r="46" spans="1:23" ht="15.75" hidden="1">
      <c r="A46" s="154" t="s">
        <v>164</v>
      </c>
      <c r="B46" s="105" t="s">
        <v>62</v>
      </c>
      <c r="C46" s="151" t="s">
        <v>55</v>
      </c>
      <c r="D46" s="64">
        <v>0</v>
      </c>
      <c r="E46" s="58"/>
      <c r="F46" s="58"/>
      <c r="G46" s="58"/>
      <c r="H46" s="58">
        <v>0</v>
      </c>
      <c r="I46" s="65">
        <v>0</v>
      </c>
      <c r="J46" s="64">
        <v>0</v>
      </c>
      <c r="K46" s="64">
        <f t="shared" si="14"/>
        <v>0</v>
      </c>
      <c r="L46" s="64">
        <f t="shared" si="15"/>
        <v>0</v>
      </c>
      <c r="M46" s="64">
        <v>0</v>
      </c>
      <c r="N46" s="58">
        <f t="shared" si="0"/>
        <v>0</v>
      </c>
      <c r="O46" s="58">
        <f t="shared" si="17"/>
        <v>0</v>
      </c>
      <c r="P46" s="58">
        <f t="shared" si="1"/>
        <v>0</v>
      </c>
      <c r="Q46" s="58">
        <f t="shared" si="1"/>
        <v>0</v>
      </c>
      <c r="R46" s="58">
        <f t="shared" si="18"/>
        <v>0</v>
      </c>
      <c r="S46" s="64">
        <f t="shared" si="19"/>
        <v>0</v>
      </c>
      <c r="T46" s="64">
        <f t="shared" si="20"/>
        <v>0</v>
      </c>
      <c r="U46" s="64">
        <f t="shared" si="21"/>
        <v>0</v>
      </c>
      <c r="V46" s="64">
        <f t="shared" si="22"/>
        <v>0</v>
      </c>
      <c r="W46" s="58">
        <f t="shared" si="23"/>
        <v>0</v>
      </c>
    </row>
    <row r="47" spans="1:23" ht="15.75" hidden="1">
      <c r="A47" s="154" t="s">
        <v>165</v>
      </c>
      <c r="B47" s="105" t="s">
        <v>63</v>
      </c>
      <c r="C47" s="151" t="s">
        <v>55</v>
      </c>
      <c r="D47" s="64">
        <v>0</v>
      </c>
      <c r="E47" s="58"/>
      <c r="F47" s="58"/>
      <c r="G47" s="58"/>
      <c r="H47" s="58">
        <v>0</v>
      </c>
      <c r="I47" s="65">
        <v>0</v>
      </c>
      <c r="J47" s="64">
        <v>0</v>
      </c>
      <c r="K47" s="64">
        <f t="shared" si="14"/>
        <v>0</v>
      </c>
      <c r="L47" s="64">
        <f t="shared" si="15"/>
        <v>0</v>
      </c>
      <c r="M47" s="64">
        <v>0</v>
      </c>
      <c r="N47" s="58">
        <f t="shared" si="0"/>
        <v>0</v>
      </c>
      <c r="O47" s="58">
        <f t="shared" si="17"/>
        <v>0</v>
      </c>
      <c r="P47" s="58">
        <f t="shared" si="1"/>
        <v>0</v>
      </c>
      <c r="Q47" s="58">
        <f t="shared" si="1"/>
        <v>0</v>
      </c>
      <c r="R47" s="58">
        <f t="shared" si="18"/>
        <v>0</v>
      </c>
      <c r="S47" s="64">
        <f t="shared" si="19"/>
        <v>0</v>
      </c>
      <c r="T47" s="64">
        <f t="shared" si="20"/>
        <v>0</v>
      </c>
      <c r="U47" s="64">
        <f t="shared" si="21"/>
        <v>0</v>
      </c>
      <c r="V47" s="64">
        <f t="shared" si="22"/>
        <v>0</v>
      </c>
      <c r="W47" s="58">
        <f t="shared" si="23"/>
        <v>0</v>
      </c>
    </row>
    <row r="48" spans="1:23" ht="15.75" hidden="1">
      <c r="A48" s="154" t="s">
        <v>166</v>
      </c>
      <c r="B48" s="105" t="s">
        <v>64</v>
      </c>
      <c r="C48" s="151" t="s">
        <v>55</v>
      </c>
      <c r="D48" s="64">
        <v>0</v>
      </c>
      <c r="E48" s="58"/>
      <c r="F48" s="58"/>
      <c r="G48" s="58"/>
      <c r="H48" s="58">
        <v>0</v>
      </c>
      <c r="I48" s="65">
        <v>0</v>
      </c>
      <c r="J48" s="64">
        <v>0</v>
      </c>
      <c r="K48" s="64">
        <f t="shared" si="14"/>
        <v>0</v>
      </c>
      <c r="L48" s="64">
        <f t="shared" si="15"/>
        <v>0</v>
      </c>
      <c r="M48" s="64">
        <v>0</v>
      </c>
      <c r="N48" s="58">
        <f t="shared" si="0"/>
        <v>0</v>
      </c>
      <c r="O48" s="58">
        <f t="shared" si="17"/>
        <v>0</v>
      </c>
      <c r="P48" s="58">
        <f t="shared" si="1"/>
        <v>0</v>
      </c>
      <c r="Q48" s="58">
        <f t="shared" si="1"/>
        <v>0</v>
      </c>
      <c r="R48" s="58">
        <f t="shared" si="18"/>
        <v>0</v>
      </c>
      <c r="S48" s="64">
        <f t="shared" si="19"/>
        <v>0</v>
      </c>
      <c r="T48" s="64">
        <f t="shared" si="20"/>
        <v>0</v>
      </c>
      <c r="U48" s="64">
        <f t="shared" si="21"/>
        <v>0</v>
      </c>
      <c r="V48" s="64">
        <f t="shared" si="22"/>
        <v>0</v>
      </c>
      <c r="W48" s="58">
        <f t="shared" si="23"/>
        <v>0</v>
      </c>
    </row>
    <row r="49" spans="1:23" ht="15.75" hidden="1">
      <c r="A49" s="154" t="s">
        <v>159</v>
      </c>
      <c r="B49" s="105" t="s">
        <v>65</v>
      </c>
      <c r="C49" s="151" t="s">
        <v>55</v>
      </c>
      <c r="D49" s="64">
        <v>0</v>
      </c>
      <c r="E49" s="58"/>
      <c r="F49" s="58"/>
      <c r="G49" s="58"/>
      <c r="H49" s="58">
        <v>0</v>
      </c>
      <c r="I49" s="65">
        <v>0</v>
      </c>
      <c r="J49" s="64">
        <v>0</v>
      </c>
      <c r="K49" s="64">
        <f t="shared" si="14"/>
        <v>0</v>
      </c>
      <c r="L49" s="64">
        <f t="shared" si="15"/>
        <v>0</v>
      </c>
      <c r="M49" s="64">
        <v>0</v>
      </c>
      <c r="N49" s="58">
        <f t="shared" si="0"/>
        <v>0</v>
      </c>
      <c r="O49" s="58">
        <f t="shared" si="17"/>
        <v>0</v>
      </c>
      <c r="P49" s="58">
        <f t="shared" si="1"/>
        <v>0</v>
      </c>
      <c r="Q49" s="58">
        <f t="shared" si="1"/>
        <v>0</v>
      </c>
      <c r="R49" s="58">
        <f t="shared" si="18"/>
        <v>0</v>
      </c>
      <c r="S49" s="64">
        <f t="shared" si="19"/>
        <v>0</v>
      </c>
      <c r="T49" s="64">
        <f t="shared" si="20"/>
        <v>0</v>
      </c>
      <c r="U49" s="64">
        <f t="shared" si="21"/>
        <v>0</v>
      </c>
      <c r="V49" s="64">
        <f t="shared" si="22"/>
        <v>0</v>
      </c>
      <c r="W49" s="58">
        <f t="shared" si="23"/>
        <v>0</v>
      </c>
    </row>
    <row r="50" spans="1:23" s="181" customFormat="1" ht="31.5">
      <c r="A50" s="155" t="s">
        <v>135</v>
      </c>
      <c r="B50" s="113" t="s">
        <v>69</v>
      </c>
      <c r="C50" s="151" t="s">
        <v>55</v>
      </c>
      <c r="D50" s="60">
        <f>D52</f>
        <v>0</v>
      </c>
      <c r="E50" s="60">
        <f>E52</f>
        <v>0</v>
      </c>
      <c r="F50" s="60">
        <f>F52</f>
        <v>0</v>
      </c>
      <c r="G50" s="60">
        <f>G52</f>
        <v>0</v>
      </c>
      <c r="H50" s="58">
        <v>0</v>
      </c>
      <c r="I50" s="60">
        <f>I52</f>
        <v>0.2528297028</v>
      </c>
      <c r="J50" s="64">
        <v>0</v>
      </c>
      <c r="K50" s="194">
        <f>K52</f>
        <v>0.07584891083999999</v>
      </c>
      <c r="L50" s="194">
        <f>L52</f>
        <v>0.17698079196</v>
      </c>
      <c r="M50" s="64">
        <v>0</v>
      </c>
      <c r="N50" s="58">
        <f t="shared" si="0"/>
        <v>0.2528297028</v>
      </c>
      <c r="O50" s="58">
        <f t="shared" si="17"/>
        <v>0</v>
      </c>
      <c r="P50" s="58">
        <f t="shared" si="1"/>
        <v>0.07584891083999999</v>
      </c>
      <c r="Q50" s="58">
        <f t="shared" si="1"/>
        <v>0.17698079196</v>
      </c>
      <c r="R50" s="58">
        <f t="shared" si="18"/>
        <v>0</v>
      </c>
      <c r="S50" s="64">
        <f t="shared" si="19"/>
        <v>0.2528297028</v>
      </c>
      <c r="T50" s="64">
        <f t="shared" si="20"/>
        <v>0</v>
      </c>
      <c r="U50" s="64">
        <f t="shared" si="21"/>
        <v>0.07584891083999999</v>
      </c>
      <c r="V50" s="64">
        <f t="shared" si="22"/>
        <v>0.17698079196</v>
      </c>
      <c r="W50" s="58">
        <f t="shared" si="23"/>
        <v>0</v>
      </c>
    </row>
    <row r="51" spans="1:23" ht="15.75" hidden="1">
      <c r="A51" s="155" t="s">
        <v>141</v>
      </c>
      <c r="B51" s="114" t="s">
        <v>71</v>
      </c>
      <c r="C51" s="151" t="s">
        <v>55</v>
      </c>
      <c r="D51" s="58">
        <v>0</v>
      </c>
      <c r="E51" s="58"/>
      <c r="F51" s="58"/>
      <c r="G51" s="58"/>
      <c r="H51" s="58">
        <v>0</v>
      </c>
      <c r="I51" s="62">
        <v>0</v>
      </c>
      <c r="J51" s="64">
        <v>0</v>
      </c>
      <c r="K51" s="64">
        <f t="shared" si="14"/>
        <v>0</v>
      </c>
      <c r="L51" s="64">
        <f t="shared" si="15"/>
        <v>0</v>
      </c>
      <c r="M51" s="64">
        <v>0</v>
      </c>
      <c r="N51" s="58">
        <f t="shared" si="0"/>
        <v>0</v>
      </c>
      <c r="O51" s="58">
        <f t="shared" si="17"/>
        <v>0</v>
      </c>
      <c r="P51" s="58">
        <f t="shared" si="1"/>
        <v>0</v>
      </c>
      <c r="Q51" s="58">
        <f t="shared" si="1"/>
        <v>0</v>
      </c>
      <c r="R51" s="58">
        <f t="shared" si="18"/>
        <v>0</v>
      </c>
      <c r="S51" s="64">
        <f aca="true" t="shared" si="24" ref="S51:W52">I51</f>
        <v>0</v>
      </c>
      <c r="T51" s="64">
        <f t="shared" si="24"/>
        <v>0</v>
      </c>
      <c r="U51" s="64">
        <f t="shared" si="24"/>
        <v>0</v>
      </c>
      <c r="V51" s="64">
        <f t="shared" si="24"/>
        <v>0</v>
      </c>
      <c r="W51" s="58">
        <f t="shared" si="24"/>
        <v>0</v>
      </c>
    </row>
    <row r="52" spans="1:23" ht="15.75">
      <c r="A52" s="154" t="s">
        <v>136</v>
      </c>
      <c r="B52" s="105" t="str">
        <f>'10 Квартал финансирование'!B41</f>
        <v>Модернизация трансформаторной подстанции, г.Шарья,Ветлужский п.,Садовая ул., д.12,ЛитА </v>
      </c>
      <c r="C52" s="151" t="s">
        <v>55</v>
      </c>
      <c r="D52" s="64">
        <v>0</v>
      </c>
      <c r="E52" s="64">
        <v>0</v>
      </c>
      <c r="F52" s="64">
        <f>D52*0.3</f>
        <v>0</v>
      </c>
      <c r="G52" s="64">
        <f>D52-F52</f>
        <v>0</v>
      </c>
      <c r="H52" s="58">
        <v>0</v>
      </c>
      <c r="I52" s="175">
        <f>'10 Квартал финансирование'!P41</f>
        <v>0.2528297028</v>
      </c>
      <c r="J52" s="64">
        <v>0</v>
      </c>
      <c r="K52" s="64">
        <f t="shared" si="14"/>
        <v>0.07584891083999999</v>
      </c>
      <c r="L52" s="64">
        <f t="shared" si="15"/>
        <v>0.17698079196</v>
      </c>
      <c r="M52" s="64">
        <v>0</v>
      </c>
      <c r="N52" s="58">
        <f t="shared" si="0"/>
        <v>0.2528297028</v>
      </c>
      <c r="O52" s="58">
        <f t="shared" si="17"/>
        <v>0</v>
      </c>
      <c r="P52" s="58">
        <f t="shared" si="1"/>
        <v>0.07584891083999999</v>
      </c>
      <c r="Q52" s="58">
        <f t="shared" si="1"/>
        <v>0.17698079196</v>
      </c>
      <c r="R52" s="58">
        <f t="shared" si="18"/>
        <v>0</v>
      </c>
      <c r="S52" s="64">
        <f t="shared" si="24"/>
        <v>0.2528297028</v>
      </c>
      <c r="T52" s="64">
        <f t="shared" si="24"/>
        <v>0</v>
      </c>
      <c r="U52" s="64">
        <f t="shared" si="24"/>
        <v>0.07584891083999999</v>
      </c>
      <c r="V52" s="64">
        <f t="shared" si="24"/>
        <v>0.17698079196</v>
      </c>
      <c r="W52" s="58">
        <f t="shared" si="24"/>
        <v>0</v>
      </c>
    </row>
    <row r="53" spans="1:23" ht="15.75">
      <c r="A53" s="155" t="s">
        <v>75</v>
      </c>
      <c r="B53" s="108" t="s">
        <v>76</v>
      </c>
      <c r="C53" s="151" t="s">
        <v>55</v>
      </c>
      <c r="D53" s="195">
        <f aca="true" t="shared" si="25" ref="D53:W53">SUM(D54:D61)</f>
        <v>0</v>
      </c>
      <c r="E53" s="195">
        <f t="shared" si="25"/>
        <v>0</v>
      </c>
      <c r="F53" s="195">
        <f t="shared" si="25"/>
        <v>0</v>
      </c>
      <c r="G53" s="195">
        <f t="shared" si="25"/>
        <v>0</v>
      </c>
      <c r="H53" s="58">
        <v>0</v>
      </c>
      <c r="I53" s="195">
        <f t="shared" si="25"/>
        <v>0</v>
      </c>
      <c r="J53" s="64">
        <v>0</v>
      </c>
      <c r="K53" s="195">
        <f t="shared" si="25"/>
        <v>0</v>
      </c>
      <c r="L53" s="64">
        <f t="shared" si="15"/>
        <v>0</v>
      </c>
      <c r="M53" s="64">
        <v>0</v>
      </c>
      <c r="N53" s="58">
        <f t="shared" si="0"/>
        <v>0</v>
      </c>
      <c r="O53" s="195">
        <f t="shared" si="25"/>
        <v>0</v>
      </c>
      <c r="P53" s="58">
        <f t="shared" si="1"/>
        <v>0</v>
      </c>
      <c r="Q53" s="58">
        <f t="shared" si="1"/>
        <v>0</v>
      </c>
      <c r="R53" s="195">
        <f t="shared" si="25"/>
        <v>0</v>
      </c>
      <c r="S53" s="195">
        <f t="shared" si="25"/>
        <v>0</v>
      </c>
      <c r="T53" s="195">
        <f t="shared" si="25"/>
        <v>0</v>
      </c>
      <c r="U53" s="195">
        <f t="shared" si="25"/>
        <v>0</v>
      </c>
      <c r="V53" s="195">
        <f t="shared" si="25"/>
        <v>0</v>
      </c>
      <c r="W53" s="195">
        <f t="shared" si="25"/>
        <v>0</v>
      </c>
    </row>
    <row r="54" spans="1:23" ht="15.75" hidden="1">
      <c r="A54" s="154" t="s">
        <v>77</v>
      </c>
      <c r="B54" s="105" t="s">
        <v>81</v>
      </c>
      <c r="C54" s="151" t="s">
        <v>55</v>
      </c>
      <c r="D54" s="58">
        <v>0</v>
      </c>
      <c r="E54" s="58"/>
      <c r="F54" s="58"/>
      <c r="G54" s="58"/>
      <c r="H54" s="58">
        <v>0</v>
      </c>
      <c r="I54" s="62">
        <v>0</v>
      </c>
      <c r="J54" s="64">
        <v>0</v>
      </c>
      <c r="K54" s="64">
        <f t="shared" si="14"/>
        <v>0</v>
      </c>
      <c r="L54" s="64">
        <f t="shared" si="15"/>
        <v>0</v>
      </c>
      <c r="M54" s="64">
        <v>0</v>
      </c>
      <c r="N54" s="58">
        <f t="shared" si="0"/>
        <v>0</v>
      </c>
      <c r="O54" s="64">
        <f aca="true" t="shared" si="26" ref="O54:O63">J54-E54</f>
        <v>0</v>
      </c>
      <c r="P54" s="58">
        <f t="shared" si="1"/>
        <v>0</v>
      </c>
      <c r="Q54" s="58">
        <f t="shared" si="1"/>
        <v>0</v>
      </c>
      <c r="R54" s="64">
        <f aca="true" t="shared" si="27" ref="R54:R63">M54-H54</f>
        <v>0</v>
      </c>
      <c r="S54" s="64">
        <f aca="true" t="shared" si="28" ref="S54:S63">I54</f>
        <v>0</v>
      </c>
      <c r="T54" s="64">
        <f aca="true" t="shared" si="29" ref="T54:T63">J54</f>
        <v>0</v>
      </c>
      <c r="U54" s="64">
        <f aca="true" t="shared" si="30" ref="U54:U63">K54</f>
        <v>0</v>
      </c>
      <c r="V54" s="64">
        <f aca="true" t="shared" si="31" ref="V54:V63">L54</f>
        <v>0</v>
      </c>
      <c r="W54" s="64">
        <f aca="true" t="shared" si="32" ref="W54:W63">M54</f>
        <v>0</v>
      </c>
    </row>
    <row r="55" spans="1:23" ht="15.75" hidden="1">
      <c r="A55" s="154" t="s">
        <v>77</v>
      </c>
      <c r="B55" s="105" t="s">
        <v>83</v>
      </c>
      <c r="C55" s="151" t="s">
        <v>55</v>
      </c>
      <c r="D55" s="58">
        <v>0</v>
      </c>
      <c r="E55" s="58"/>
      <c r="F55" s="58"/>
      <c r="G55" s="58"/>
      <c r="H55" s="58">
        <v>0</v>
      </c>
      <c r="I55" s="62">
        <v>0</v>
      </c>
      <c r="J55" s="64">
        <v>0</v>
      </c>
      <c r="K55" s="64">
        <f t="shared" si="14"/>
        <v>0</v>
      </c>
      <c r="L55" s="64">
        <f t="shared" si="15"/>
        <v>0</v>
      </c>
      <c r="M55" s="64">
        <v>0</v>
      </c>
      <c r="N55" s="58">
        <f t="shared" si="0"/>
        <v>0</v>
      </c>
      <c r="O55" s="64">
        <f t="shared" si="26"/>
        <v>0</v>
      </c>
      <c r="P55" s="58">
        <f t="shared" si="1"/>
        <v>0</v>
      </c>
      <c r="Q55" s="58">
        <f t="shared" si="1"/>
        <v>0</v>
      </c>
      <c r="R55" s="64">
        <f t="shared" si="27"/>
        <v>0</v>
      </c>
      <c r="S55" s="64">
        <f t="shared" si="28"/>
        <v>0</v>
      </c>
      <c r="T55" s="64">
        <f t="shared" si="29"/>
        <v>0</v>
      </c>
      <c r="U55" s="64">
        <f t="shared" si="30"/>
        <v>0</v>
      </c>
      <c r="V55" s="64">
        <f t="shared" si="31"/>
        <v>0</v>
      </c>
      <c r="W55" s="64">
        <f t="shared" si="32"/>
        <v>0</v>
      </c>
    </row>
    <row r="56" spans="1:23" ht="31.5" hidden="1">
      <c r="A56" s="154" t="s">
        <v>77</v>
      </c>
      <c r="B56" s="105" t="s">
        <v>85</v>
      </c>
      <c r="C56" s="151" t="s">
        <v>55</v>
      </c>
      <c r="D56" s="58">
        <v>0</v>
      </c>
      <c r="E56" s="58"/>
      <c r="F56" s="58"/>
      <c r="G56" s="58"/>
      <c r="H56" s="58">
        <v>0</v>
      </c>
      <c r="I56" s="62">
        <v>0</v>
      </c>
      <c r="J56" s="64">
        <v>0</v>
      </c>
      <c r="K56" s="64">
        <f t="shared" si="14"/>
        <v>0</v>
      </c>
      <c r="L56" s="64">
        <f t="shared" si="15"/>
        <v>0</v>
      </c>
      <c r="M56" s="64">
        <v>0</v>
      </c>
      <c r="N56" s="58">
        <f t="shared" si="0"/>
        <v>0</v>
      </c>
      <c r="O56" s="64">
        <f t="shared" si="26"/>
        <v>0</v>
      </c>
      <c r="P56" s="58">
        <f t="shared" si="1"/>
        <v>0</v>
      </c>
      <c r="Q56" s="58">
        <f t="shared" si="1"/>
        <v>0</v>
      </c>
      <c r="R56" s="64">
        <f t="shared" si="27"/>
        <v>0</v>
      </c>
      <c r="S56" s="64">
        <f t="shared" si="28"/>
        <v>0</v>
      </c>
      <c r="T56" s="64">
        <f t="shared" si="29"/>
        <v>0</v>
      </c>
      <c r="U56" s="64">
        <f t="shared" si="30"/>
        <v>0</v>
      </c>
      <c r="V56" s="64">
        <f t="shared" si="31"/>
        <v>0</v>
      </c>
      <c r="W56" s="64">
        <f t="shared" si="32"/>
        <v>0</v>
      </c>
    </row>
    <row r="57" spans="1:23" ht="15.75" hidden="1">
      <c r="A57" s="154" t="s">
        <v>77</v>
      </c>
      <c r="B57" s="105" t="s">
        <v>87</v>
      </c>
      <c r="C57" s="151" t="s">
        <v>55</v>
      </c>
      <c r="D57" s="58">
        <v>0</v>
      </c>
      <c r="E57" s="58"/>
      <c r="F57" s="58"/>
      <c r="G57" s="58"/>
      <c r="H57" s="58">
        <v>0</v>
      </c>
      <c r="I57" s="62">
        <v>0</v>
      </c>
      <c r="J57" s="64">
        <v>0</v>
      </c>
      <c r="K57" s="64">
        <f t="shared" si="14"/>
        <v>0</v>
      </c>
      <c r="L57" s="64">
        <f t="shared" si="15"/>
        <v>0</v>
      </c>
      <c r="M57" s="64">
        <v>0</v>
      </c>
      <c r="N57" s="58">
        <f t="shared" si="0"/>
        <v>0</v>
      </c>
      <c r="O57" s="64">
        <f t="shared" si="26"/>
        <v>0</v>
      </c>
      <c r="P57" s="58">
        <f t="shared" si="1"/>
        <v>0</v>
      </c>
      <c r="Q57" s="58">
        <f t="shared" si="1"/>
        <v>0</v>
      </c>
      <c r="R57" s="64">
        <f t="shared" si="27"/>
        <v>0</v>
      </c>
      <c r="S57" s="64">
        <f t="shared" si="28"/>
        <v>0</v>
      </c>
      <c r="T57" s="64">
        <f t="shared" si="29"/>
        <v>0</v>
      </c>
      <c r="U57" s="64">
        <f t="shared" si="30"/>
        <v>0</v>
      </c>
      <c r="V57" s="64">
        <f t="shared" si="31"/>
        <v>0</v>
      </c>
      <c r="W57" s="64">
        <f t="shared" si="32"/>
        <v>0</v>
      </c>
    </row>
    <row r="58" spans="1:23" ht="15.75" hidden="1">
      <c r="A58" s="154" t="s">
        <v>77</v>
      </c>
      <c r="B58" s="105" t="s">
        <v>89</v>
      </c>
      <c r="C58" s="151" t="s">
        <v>55</v>
      </c>
      <c r="D58" s="58">
        <v>0</v>
      </c>
      <c r="E58" s="58"/>
      <c r="F58" s="58"/>
      <c r="G58" s="58"/>
      <c r="H58" s="58">
        <v>0</v>
      </c>
      <c r="I58" s="62">
        <v>0</v>
      </c>
      <c r="J58" s="64">
        <v>0</v>
      </c>
      <c r="K58" s="64">
        <f t="shared" si="14"/>
        <v>0</v>
      </c>
      <c r="L58" s="64">
        <f t="shared" si="15"/>
        <v>0</v>
      </c>
      <c r="M58" s="64">
        <v>0</v>
      </c>
      <c r="N58" s="58">
        <f t="shared" si="0"/>
        <v>0</v>
      </c>
      <c r="O58" s="64">
        <f t="shared" si="26"/>
        <v>0</v>
      </c>
      <c r="P58" s="58">
        <f t="shared" si="1"/>
        <v>0</v>
      </c>
      <c r="Q58" s="58">
        <f t="shared" si="1"/>
        <v>0</v>
      </c>
      <c r="R58" s="64">
        <f t="shared" si="27"/>
        <v>0</v>
      </c>
      <c r="S58" s="64">
        <f t="shared" si="28"/>
        <v>0</v>
      </c>
      <c r="T58" s="64">
        <f t="shared" si="29"/>
        <v>0</v>
      </c>
      <c r="U58" s="64">
        <f t="shared" si="30"/>
        <v>0</v>
      </c>
      <c r="V58" s="64">
        <f t="shared" si="31"/>
        <v>0</v>
      </c>
      <c r="W58" s="64">
        <f t="shared" si="32"/>
        <v>0</v>
      </c>
    </row>
    <row r="59" spans="1:23" ht="15.75" hidden="1">
      <c r="A59" s="154" t="s">
        <v>77</v>
      </c>
      <c r="B59" s="105" t="s">
        <v>91</v>
      </c>
      <c r="C59" s="151" t="s">
        <v>55</v>
      </c>
      <c r="D59" s="58">
        <v>0</v>
      </c>
      <c r="E59" s="58"/>
      <c r="F59" s="58"/>
      <c r="G59" s="58"/>
      <c r="H59" s="58">
        <v>0</v>
      </c>
      <c r="I59" s="62">
        <v>0</v>
      </c>
      <c r="J59" s="64">
        <v>0</v>
      </c>
      <c r="K59" s="64">
        <f t="shared" si="14"/>
        <v>0</v>
      </c>
      <c r="L59" s="64">
        <f t="shared" si="15"/>
        <v>0</v>
      </c>
      <c r="M59" s="64">
        <v>0</v>
      </c>
      <c r="N59" s="58">
        <f t="shared" si="0"/>
        <v>0</v>
      </c>
      <c r="O59" s="64">
        <f t="shared" si="26"/>
        <v>0</v>
      </c>
      <c r="P59" s="58">
        <f t="shared" si="1"/>
        <v>0</v>
      </c>
      <c r="Q59" s="58">
        <f t="shared" si="1"/>
        <v>0</v>
      </c>
      <c r="R59" s="64">
        <f t="shared" si="27"/>
        <v>0</v>
      </c>
      <c r="S59" s="64">
        <f t="shared" si="28"/>
        <v>0</v>
      </c>
      <c r="T59" s="64">
        <f t="shared" si="29"/>
        <v>0</v>
      </c>
      <c r="U59" s="64">
        <f t="shared" si="30"/>
        <v>0</v>
      </c>
      <c r="V59" s="64">
        <f t="shared" si="31"/>
        <v>0</v>
      </c>
      <c r="W59" s="64">
        <f t="shared" si="32"/>
        <v>0</v>
      </c>
    </row>
    <row r="60" spans="1:23" ht="15.75" hidden="1">
      <c r="A60" s="154" t="s">
        <v>77</v>
      </c>
      <c r="B60" s="105" t="s">
        <v>93</v>
      </c>
      <c r="C60" s="151" t="s">
        <v>55</v>
      </c>
      <c r="D60" s="58">
        <v>0</v>
      </c>
      <c r="E60" s="58"/>
      <c r="F60" s="58"/>
      <c r="G60" s="58"/>
      <c r="H60" s="58">
        <v>0</v>
      </c>
      <c r="I60" s="62">
        <v>0</v>
      </c>
      <c r="J60" s="64">
        <v>0</v>
      </c>
      <c r="K60" s="64">
        <f t="shared" si="14"/>
        <v>0</v>
      </c>
      <c r="L60" s="64">
        <f t="shared" si="15"/>
        <v>0</v>
      </c>
      <c r="M60" s="64">
        <v>0</v>
      </c>
      <c r="N60" s="58">
        <f t="shared" si="0"/>
        <v>0</v>
      </c>
      <c r="O60" s="64">
        <f t="shared" si="26"/>
        <v>0</v>
      </c>
      <c r="P60" s="58">
        <f t="shared" si="1"/>
        <v>0</v>
      </c>
      <c r="Q60" s="58">
        <f t="shared" si="1"/>
        <v>0</v>
      </c>
      <c r="R60" s="64">
        <f t="shared" si="27"/>
        <v>0</v>
      </c>
      <c r="S60" s="64">
        <f t="shared" si="28"/>
        <v>0</v>
      </c>
      <c r="T60" s="64">
        <f t="shared" si="29"/>
        <v>0</v>
      </c>
      <c r="U60" s="64">
        <f t="shared" si="30"/>
        <v>0</v>
      </c>
      <c r="V60" s="64">
        <f t="shared" si="31"/>
        <v>0</v>
      </c>
      <c r="W60" s="64">
        <f t="shared" si="32"/>
        <v>0</v>
      </c>
    </row>
    <row r="61" spans="1:23" s="67" customFormat="1" ht="31.5" hidden="1">
      <c r="A61" s="154"/>
      <c r="B61" s="105" t="s">
        <v>95</v>
      </c>
      <c r="C61" s="151" t="s">
        <v>55</v>
      </c>
      <c r="D61" s="65">
        <v>0</v>
      </c>
      <c r="E61" s="65"/>
      <c r="F61" s="65"/>
      <c r="G61" s="65"/>
      <c r="H61" s="58">
        <v>0</v>
      </c>
      <c r="I61" s="62">
        <v>0</v>
      </c>
      <c r="J61" s="64">
        <v>0</v>
      </c>
      <c r="K61" s="64">
        <f t="shared" si="14"/>
        <v>0</v>
      </c>
      <c r="L61" s="64">
        <f t="shared" si="15"/>
        <v>0</v>
      </c>
      <c r="M61" s="64">
        <v>0</v>
      </c>
      <c r="N61" s="58">
        <f t="shared" si="0"/>
        <v>0</v>
      </c>
      <c r="O61" s="66">
        <f t="shared" si="26"/>
        <v>0</v>
      </c>
      <c r="P61" s="58">
        <f t="shared" si="1"/>
        <v>0</v>
      </c>
      <c r="Q61" s="58">
        <f t="shared" si="1"/>
        <v>0</v>
      </c>
      <c r="R61" s="66">
        <f t="shared" si="27"/>
        <v>0</v>
      </c>
      <c r="S61" s="66">
        <f t="shared" si="28"/>
        <v>0</v>
      </c>
      <c r="T61" s="66">
        <f t="shared" si="29"/>
        <v>0</v>
      </c>
      <c r="U61" s="66">
        <f t="shared" si="30"/>
        <v>0</v>
      </c>
      <c r="V61" s="66">
        <f t="shared" si="31"/>
        <v>0</v>
      </c>
      <c r="W61" s="66">
        <f t="shared" si="32"/>
        <v>0</v>
      </c>
    </row>
    <row r="62" spans="1:23" s="67" customFormat="1" ht="15.75" hidden="1">
      <c r="A62" s="154"/>
      <c r="B62" s="105"/>
      <c r="C62" s="151" t="s">
        <v>55</v>
      </c>
      <c r="D62" s="65">
        <v>0</v>
      </c>
      <c r="E62" s="65"/>
      <c r="F62" s="65"/>
      <c r="G62" s="65"/>
      <c r="H62" s="58">
        <v>0</v>
      </c>
      <c r="I62" s="66">
        <v>0</v>
      </c>
      <c r="J62" s="64">
        <v>0</v>
      </c>
      <c r="K62" s="64">
        <f t="shared" si="14"/>
        <v>0</v>
      </c>
      <c r="L62" s="64">
        <f t="shared" si="15"/>
        <v>0</v>
      </c>
      <c r="M62" s="64">
        <v>0</v>
      </c>
      <c r="N62" s="58">
        <f t="shared" si="0"/>
        <v>0</v>
      </c>
      <c r="O62" s="66">
        <f t="shared" si="26"/>
        <v>0</v>
      </c>
      <c r="P62" s="58">
        <f t="shared" si="1"/>
        <v>0</v>
      </c>
      <c r="Q62" s="58">
        <f t="shared" si="1"/>
        <v>0</v>
      </c>
      <c r="R62" s="66">
        <f t="shared" si="27"/>
        <v>0</v>
      </c>
      <c r="S62" s="66">
        <f t="shared" si="28"/>
        <v>0</v>
      </c>
      <c r="T62" s="66">
        <f t="shared" si="29"/>
        <v>0</v>
      </c>
      <c r="U62" s="66">
        <f t="shared" si="30"/>
        <v>0</v>
      </c>
      <c r="V62" s="66">
        <f t="shared" si="31"/>
        <v>0</v>
      </c>
      <c r="W62" s="66">
        <f t="shared" si="32"/>
        <v>0</v>
      </c>
    </row>
    <row r="63" spans="1:23" s="67" customFormat="1" ht="15.75" hidden="1">
      <c r="A63" s="154"/>
      <c r="B63" s="111"/>
      <c r="C63" s="151" t="s">
        <v>55</v>
      </c>
      <c r="D63" s="65">
        <v>0</v>
      </c>
      <c r="E63" s="65"/>
      <c r="F63" s="65"/>
      <c r="G63" s="65"/>
      <c r="H63" s="58">
        <v>0</v>
      </c>
      <c r="I63" s="66">
        <v>0</v>
      </c>
      <c r="J63" s="64">
        <v>0</v>
      </c>
      <c r="K63" s="64">
        <f t="shared" si="14"/>
        <v>0</v>
      </c>
      <c r="L63" s="64">
        <f t="shared" si="15"/>
        <v>0</v>
      </c>
      <c r="M63" s="64">
        <v>0</v>
      </c>
      <c r="N63" s="58">
        <f t="shared" si="0"/>
        <v>0</v>
      </c>
      <c r="O63" s="66">
        <f t="shared" si="26"/>
        <v>0</v>
      </c>
      <c r="P63" s="58">
        <f t="shared" si="1"/>
        <v>0</v>
      </c>
      <c r="Q63" s="58">
        <f t="shared" si="1"/>
        <v>0</v>
      </c>
      <c r="R63" s="66">
        <f t="shared" si="27"/>
        <v>0</v>
      </c>
      <c r="S63" s="66">
        <f t="shared" si="28"/>
        <v>0</v>
      </c>
      <c r="T63" s="66">
        <f t="shared" si="29"/>
        <v>0</v>
      </c>
      <c r="U63" s="66">
        <f t="shared" si="30"/>
        <v>0</v>
      </c>
      <c r="V63" s="66">
        <f t="shared" si="31"/>
        <v>0</v>
      </c>
      <c r="W63" s="66">
        <f t="shared" si="32"/>
        <v>0</v>
      </c>
    </row>
    <row r="64" spans="1:23" s="57" customFormat="1" ht="15.75">
      <c r="A64" s="162" t="s">
        <v>96</v>
      </c>
      <c r="B64" s="113" t="s">
        <v>97</v>
      </c>
      <c r="C64" s="151" t="s">
        <v>55</v>
      </c>
      <c r="D64" s="60">
        <f>SUM(D65:D69)</f>
        <v>0</v>
      </c>
      <c r="E64" s="64">
        <v>0</v>
      </c>
      <c r="F64" s="64">
        <f aca="true" t="shared" si="33" ref="F64:F69">D64*0.3</f>
        <v>0</v>
      </c>
      <c r="G64" s="64">
        <f aca="true" t="shared" si="34" ref="G64:G69">D64-F64</f>
        <v>0</v>
      </c>
      <c r="H64" s="58">
        <v>0</v>
      </c>
      <c r="I64" s="62">
        <f>SUM(I65:I69)</f>
        <v>0</v>
      </c>
      <c r="J64" s="64">
        <v>0</v>
      </c>
      <c r="K64" s="64">
        <f t="shared" si="14"/>
        <v>0</v>
      </c>
      <c r="L64" s="64">
        <f t="shared" si="15"/>
        <v>0</v>
      </c>
      <c r="M64" s="64">
        <v>0</v>
      </c>
      <c r="N64" s="58">
        <f t="shared" si="0"/>
        <v>0</v>
      </c>
      <c r="O64" s="60">
        <f>SUM(O65:O69)</f>
        <v>0</v>
      </c>
      <c r="P64" s="58">
        <f t="shared" si="1"/>
        <v>0</v>
      </c>
      <c r="Q64" s="58">
        <f t="shared" si="1"/>
        <v>0</v>
      </c>
      <c r="R64" s="60">
        <f aca="true" t="shared" si="35" ref="R64:W64">SUM(R65:R69)</f>
        <v>0</v>
      </c>
      <c r="S64" s="51">
        <f t="shared" si="35"/>
        <v>0</v>
      </c>
      <c r="T64" s="60">
        <f t="shared" si="35"/>
        <v>0</v>
      </c>
      <c r="U64" s="60">
        <f t="shared" si="35"/>
        <v>0</v>
      </c>
      <c r="V64" s="51">
        <f t="shared" si="35"/>
        <v>0</v>
      </c>
      <c r="W64" s="51">
        <f t="shared" si="35"/>
        <v>0</v>
      </c>
    </row>
    <row r="65" spans="1:23" ht="15.75">
      <c r="A65" s="154" t="s">
        <v>98</v>
      </c>
      <c r="B65" s="111" t="s">
        <v>99</v>
      </c>
      <c r="C65" s="151" t="s">
        <v>55</v>
      </c>
      <c r="D65" s="65">
        <v>0</v>
      </c>
      <c r="E65" s="64">
        <v>0</v>
      </c>
      <c r="F65" s="64">
        <f t="shared" si="33"/>
        <v>0</v>
      </c>
      <c r="G65" s="64">
        <f t="shared" si="34"/>
        <v>0</v>
      </c>
      <c r="H65" s="58">
        <v>0</v>
      </c>
      <c r="I65" s="62">
        <v>0</v>
      </c>
      <c r="J65" s="64">
        <v>0</v>
      </c>
      <c r="K65" s="64">
        <f t="shared" si="14"/>
        <v>0</v>
      </c>
      <c r="L65" s="64">
        <f t="shared" si="15"/>
        <v>0</v>
      </c>
      <c r="M65" s="64">
        <v>0</v>
      </c>
      <c r="N65" s="58">
        <f t="shared" si="0"/>
        <v>0</v>
      </c>
      <c r="O65" s="58">
        <f>J65-E65</f>
        <v>0</v>
      </c>
      <c r="P65" s="58">
        <f t="shared" si="1"/>
        <v>0</v>
      </c>
      <c r="Q65" s="58">
        <f t="shared" si="1"/>
        <v>0</v>
      </c>
      <c r="R65" s="58">
        <f>M65-H65</f>
        <v>0</v>
      </c>
      <c r="S65" s="64">
        <f aca="true" t="shared" si="36" ref="S65:W69">I65</f>
        <v>0</v>
      </c>
      <c r="T65" s="58">
        <f t="shared" si="36"/>
        <v>0</v>
      </c>
      <c r="U65" s="58">
        <f t="shared" si="36"/>
        <v>0</v>
      </c>
      <c r="V65" s="64">
        <f t="shared" si="36"/>
        <v>0</v>
      </c>
      <c r="W65" s="64">
        <f t="shared" si="36"/>
        <v>0</v>
      </c>
    </row>
    <row r="66" spans="1:23" ht="15.75">
      <c r="A66" s="154" t="s">
        <v>100</v>
      </c>
      <c r="B66" s="111" t="s">
        <v>101</v>
      </c>
      <c r="C66" s="151" t="s">
        <v>55</v>
      </c>
      <c r="D66" s="65">
        <v>0</v>
      </c>
      <c r="E66" s="64">
        <v>0</v>
      </c>
      <c r="F66" s="64">
        <f t="shared" si="33"/>
        <v>0</v>
      </c>
      <c r="G66" s="64">
        <f t="shared" si="34"/>
        <v>0</v>
      </c>
      <c r="H66" s="58">
        <v>0</v>
      </c>
      <c r="I66" s="58">
        <v>0</v>
      </c>
      <c r="J66" s="64">
        <v>0</v>
      </c>
      <c r="K66" s="64">
        <f t="shared" si="14"/>
        <v>0</v>
      </c>
      <c r="L66" s="64">
        <f t="shared" si="15"/>
        <v>0</v>
      </c>
      <c r="M66" s="64">
        <v>0</v>
      </c>
      <c r="N66" s="58">
        <f t="shared" si="0"/>
        <v>0</v>
      </c>
      <c r="O66" s="58">
        <f>J66-E66</f>
        <v>0</v>
      </c>
      <c r="P66" s="58">
        <f t="shared" si="1"/>
        <v>0</v>
      </c>
      <c r="Q66" s="58">
        <f t="shared" si="1"/>
        <v>0</v>
      </c>
      <c r="R66" s="58">
        <f>M66-H66</f>
        <v>0</v>
      </c>
      <c r="S66" s="64">
        <f t="shared" si="36"/>
        <v>0</v>
      </c>
      <c r="T66" s="58">
        <f t="shared" si="36"/>
        <v>0</v>
      </c>
      <c r="U66" s="58">
        <f t="shared" si="36"/>
        <v>0</v>
      </c>
      <c r="V66" s="64">
        <f t="shared" si="36"/>
        <v>0</v>
      </c>
      <c r="W66" s="58">
        <f t="shared" si="36"/>
        <v>0</v>
      </c>
    </row>
    <row r="67" spans="1:23" ht="15.75" hidden="1">
      <c r="A67" s="154" t="s">
        <v>102</v>
      </c>
      <c r="B67" s="111" t="s">
        <v>103</v>
      </c>
      <c r="C67" s="151" t="s">
        <v>55</v>
      </c>
      <c r="D67" s="65">
        <v>0</v>
      </c>
      <c r="E67" s="64">
        <v>0</v>
      </c>
      <c r="F67" s="64">
        <f t="shared" si="33"/>
        <v>0</v>
      </c>
      <c r="G67" s="64">
        <f t="shared" si="34"/>
        <v>0</v>
      </c>
      <c r="H67" s="58">
        <v>0</v>
      </c>
      <c r="I67" s="62">
        <v>0</v>
      </c>
      <c r="J67" s="64">
        <v>0</v>
      </c>
      <c r="K67" s="64">
        <f t="shared" si="14"/>
        <v>0</v>
      </c>
      <c r="L67" s="64">
        <f t="shared" si="15"/>
        <v>0</v>
      </c>
      <c r="M67" s="64">
        <v>0</v>
      </c>
      <c r="N67" s="58">
        <f t="shared" si="0"/>
        <v>0</v>
      </c>
      <c r="O67" s="58">
        <f>J67-E67</f>
        <v>0</v>
      </c>
      <c r="P67" s="58">
        <f t="shared" si="1"/>
        <v>0</v>
      </c>
      <c r="Q67" s="58">
        <f t="shared" si="1"/>
        <v>0</v>
      </c>
      <c r="R67" s="58">
        <f>M67-H67</f>
        <v>0</v>
      </c>
      <c r="S67" s="64">
        <f t="shared" si="36"/>
        <v>0</v>
      </c>
      <c r="T67" s="58">
        <f t="shared" si="36"/>
        <v>0</v>
      </c>
      <c r="U67" s="58">
        <f t="shared" si="36"/>
        <v>0</v>
      </c>
      <c r="V67" s="64">
        <f t="shared" si="36"/>
        <v>0</v>
      </c>
      <c r="W67" s="58">
        <f t="shared" si="36"/>
        <v>0</v>
      </c>
    </row>
    <row r="68" spans="1:23" ht="15.75" hidden="1">
      <c r="A68" s="154" t="s">
        <v>104</v>
      </c>
      <c r="B68" s="68"/>
      <c r="C68" s="151" t="s">
        <v>55</v>
      </c>
      <c r="D68" s="58">
        <v>0</v>
      </c>
      <c r="E68" s="64">
        <v>0</v>
      </c>
      <c r="F68" s="64">
        <f t="shared" si="33"/>
        <v>0</v>
      </c>
      <c r="G68" s="64">
        <f t="shared" si="34"/>
        <v>0</v>
      </c>
      <c r="H68" s="58">
        <v>0</v>
      </c>
      <c r="I68" s="69">
        <v>0</v>
      </c>
      <c r="J68" s="64">
        <v>0</v>
      </c>
      <c r="K68" s="64">
        <f t="shared" si="14"/>
        <v>0</v>
      </c>
      <c r="L68" s="64">
        <f t="shared" si="15"/>
        <v>0</v>
      </c>
      <c r="M68" s="64">
        <v>0</v>
      </c>
      <c r="N68" s="58">
        <f t="shared" si="0"/>
        <v>0</v>
      </c>
      <c r="O68" s="58">
        <f>J68-E68</f>
        <v>0</v>
      </c>
      <c r="P68" s="58">
        <f t="shared" si="1"/>
        <v>0</v>
      </c>
      <c r="Q68" s="58">
        <f t="shared" si="1"/>
        <v>0</v>
      </c>
      <c r="R68" s="58">
        <f>M68-H68</f>
        <v>0</v>
      </c>
      <c r="S68" s="64">
        <f t="shared" si="36"/>
        <v>0</v>
      </c>
      <c r="T68" s="58">
        <f t="shared" si="36"/>
        <v>0</v>
      </c>
      <c r="U68" s="58">
        <f t="shared" si="36"/>
        <v>0</v>
      </c>
      <c r="V68" s="64">
        <f t="shared" si="36"/>
        <v>0</v>
      </c>
      <c r="W68" s="58">
        <f t="shared" si="36"/>
        <v>0</v>
      </c>
    </row>
    <row r="69" spans="1:23" ht="27.75" customHeight="1">
      <c r="A69" s="154" t="s">
        <v>102</v>
      </c>
      <c r="B69" s="111" t="s">
        <v>112</v>
      </c>
      <c r="C69" s="151" t="s">
        <v>55</v>
      </c>
      <c r="D69" s="58">
        <v>0</v>
      </c>
      <c r="E69" s="64">
        <v>0</v>
      </c>
      <c r="F69" s="64">
        <f t="shared" si="33"/>
        <v>0</v>
      </c>
      <c r="G69" s="64">
        <f t="shared" si="34"/>
        <v>0</v>
      </c>
      <c r="H69" s="58">
        <v>0</v>
      </c>
      <c r="I69" s="173">
        <f>M69</f>
        <v>0</v>
      </c>
      <c r="J69" s="64">
        <v>0</v>
      </c>
      <c r="K69" s="64">
        <f t="shared" si="14"/>
        <v>0</v>
      </c>
      <c r="L69" s="64">
        <f t="shared" si="15"/>
        <v>0</v>
      </c>
      <c r="M69" s="64">
        <v>0</v>
      </c>
      <c r="N69" s="58">
        <f t="shared" si="0"/>
        <v>0</v>
      </c>
      <c r="O69" s="58">
        <f>J69-E69</f>
        <v>0</v>
      </c>
      <c r="P69" s="58">
        <f t="shared" si="1"/>
        <v>0</v>
      </c>
      <c r="Q69" s="58">
        <f t="shared" si="1"/>
        <v>0</v>
      </c>
      <c r="R69" s="58">
        <f>M69-H69</f>
        <v>0</v>
      </c>
      <c r="S69" s="64">
        <f t="shared" si="36"/>
        <v>0</v>
      </c>
      <c r="T69" s="58">
        <f t="shared" si="36"/>
        <v>0</v>
      </c>
      <c r="U69" s="58">
        <f t="shared" si="36"/>
        <v>0</v>
      </c>
      <c r="V69" s="64">
        <f t="shared" si="36"/>
        <v>0</v>
      </c>
      <c r="W69" s="58">
        <f t="shared" si="36"/>
        <v>0</v>
      </c>
    </row>
    <row r="70" spans="6:8" ht="15.75">
      <c r="F70" s="4"/>
      <c r="G70" s="4"/>
      <c r="H70" s="4"/>
    </row>
    <row r="73" ht="15.75">
      <c r="D73" s="137"/>
    </row>
  </sheetData>
  <sheetProtection selectLockedCells="1" selectUnlockedCells="1"/>
  <mergeCells count="15">
    <mergeCell ref="A4:W4"/>
    <mergeCell ref="A6:W6"/>
    <mergeCell ref="A7:W7"/>
    <mergeCell ref="A9:W9"/>
    <mergeCell ref="A10:W10"/>
    <mergeCell ref="A12:W12"/>
    <mergeCell ref="A13:W13"/>
    <mergeCell ref="A15:W15"/>
    <mergeCell ref="I16:M17"/>
    <mergeCell ref="N16:R17"/>
    <mergeCell ref="S16:W17"/>
    <mergeCell ref="A16:A18"/>
    <mergeCell ref="B16:B18"/>
    <mergeCell ref="C16:C18"/>
    <mergeCell ref="D16:H17"/>
  </mergeCells>
  <dataValidations count="2">
    <dataValidation type="textLength" operator="lessThanOrEqual" allowBlank="1" showErrorMessage="1" errorTitle="Ошибка" error="Допускается ввод не более 900 символов!" sqref="B65:B67 B54:B63 B51:B52 B34:B49 B27">
      <formula1>900</formula1>
    </dataValidation>
    <dataValidation type="decimal" allowBlank="1" showErrorMessage="1" errorTitle="Ошибка" error="Допускается ввод только неотрицательных чисел!" sqref="D68:E68 E69 D37:E41 E64:E67 D52:E52">
      <formula1>0</formula1>
      <formula2>9.99999999999999E+23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1" r:id="rId1"/>
  <rowBreaks count="1" manualBreakCount="1">
    <brk id="26" max="255" man="1"/>
  </rowBreaks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1"/>
  <sheetViews>
    <sheetView view="pageBreakPreview" zoomScaleNormal="85" zoomScaleSheetLayoutView="100" zoomScalePageLayoutView="0" workbookViewId="0" topLeftCell="A53">
      <selection activeCell="D93" sqref="D93"/>
    </sheetView>
  </sheetViews>
  <sheetFormatPr defaultColWidth="9.8515625" defaultRowHeight="12.75"/>
  <cols>
    <col min="1" max="1" width="10.8515625" style="1" customWidth="1"/>
    <col min="2" max="2" width="65.28125" style="2" customWidth="1"/>
    <col min="3" max="3" width="16.8515625" style="1" customWidth="1"/>
    <col min="4" max="4" width="15.7109375" style="3" customWidth="1"/>
    <col min="5" max="5" width="14.421875" style="3" customWidth="1"/>
    <col min="6" max="6" width="9.57421875" style="3" customWidth="1"/>
    <col min="7" max="7" width="9.00390625" style="3" customWidth="1"/>
    <col min="8" max="8" width="9.57421875" style="3" customWidth="1"/>
    <col min="9" max="9" width="7.28125" style="3" customWidth="1"/>
    <col min="10" max="10" width="9.00390625" style="3" customWidth="1"/>
    <col min="11" max="11" width="14.57421875" style="3" bestFit="1" customWidth="1"/>
    <col min="12" max="12" width="11.8515625" style="3" customWidth="1"/>
    <col min="13" max="14" width="8.7109375" style="3" customWidth="1"/>
    <col min="15" max="17" width="9.00390625" style="3" customWidth="1"/>
    <col min="18" max="18" width="15.140625" style="3" customWidth="1"/>
    <col min="19" max="19" width="10.421875" style="3" customWidth="1"/>
    <col min="20" max="20" width="7.28125" style="3" customWidth="1"/>
    <col min="21" max="21" width="10.7109375" style="3" customWidth="1"/>
    <col min="22" max="22" width="9.28125" style="3" customWidth="1"/>
    <col min="23" max="23" width="8.57421875" style="3" customWidth="1"/>
    <col min="24" max="24" width="8.00390625" style="3" customWidth="1"/>
    <col min="25" max="25" width="16.00390625" style="3" customWidth="1"/>
    <col min="26" max="26" width="11.28125" style="3" customWidth="1"/>
    <col min="27" max="27" width="8.7109375" style="3" customWidth="1"/>
    <col min="28" max="28" width="8.57421875" style="3" customWidth="1"/>
    <col min="29" max="30" width="7.28125" style="3" customWidth="1"/>
    <col min="31" max="31" width="8.140625" style="3" customWidth="1"/>
    <col min="32" max="32" width="16.00390625" style="3" customWidth="1"/>
    <col min="33" max="33" width="13.28125" style="3" customWidth="1"/>
    <col min="34" max="34" width="8.28125" style="3" customWidth="1"/>
    <col min="35" max="35" width="8.57421875" style="3" customWidth="1"/>
    <col min="36" max="36" width="7.28125" style="3" customWidth="1"/>
    <col min="37" max="37" width="9.00390625" style="3" customWidth="1"/>
    <col min="38" max="38" width="7.28125" style="3" customWidth="1"/>
    <col min="39" max="39" width="15.28125" style="3" customWidth="1"/>
    <col min="40" max="40" width="11.421875" style="3" customWidth="1"/>
    <col min="41" max="41" width="7.28125" style="3" customWidth="1"/>
    <col min="42" max="43" width="9.00390625" style="3" customWidth="1"/>
    <col min="44" max="44" width="8.421875" style="3" customWidth="1"/>
    <col min="45" max="45" width="8.7109375" style="3" customWidth="1"/>
    <col min="46" max="46" width="15.8515625" style="3" customWidth="1"/>
    <col min="47" max="47" width="11.28125" style="3" customWidth="1"/>
    <col min="48" max="48" width="9.7109375" style="3" customWidth="1"/>
    <col min="49" max="50" width="7.28125" style="3" customWidth="1"/>
    <col min="51" max="51" width="9.28125" style="3" customWidth="1"/>
    <col min="52" max="52" width="9.00390625" style="3" customWidth="1"/>
    <col min="53" max="53" width="15.7109375" style="3" customWidth="1"/>
    <col min="54" max="54" width="11.00390625" style="3" customWidth="1"/>
    <col min="55" max="55" width="9.7109375" style="3" customWidth="1"/>
    <col min="56" max="56" width="10.421875" style="3" customWidth="1"/>
    <col min="57" max="57" width="11.00390625" style="3" customWidth="1"/>
    <col min="58" max="59" width="7.28125" style="3" customWidth="1"/>
    <col min="60" max="60" width="16.28125" style="16" customWidth="1"/>
    <col min="61" max="61" width="10.00390625" style="16" customWidth="1"/>
    <col min="62" max="63" width="9.28125" style="16" customWidth="1"/>
    <col min="64" max="64" width="10.8515625" style="16" customWidth="1"/>
    <col min="65" max="65" width="8.28125" style="16" customWidth="1"/>
    <col min="66" max="66" width="8.7109375" style="16" customWidth="1"/>
    <col min="67" max="67" width="15.7109375" style="3" customWidth="1"/>
    <col min="68" max="68" width="11.00390625" style="3" customWidth="1"/>
    <col min="69" max="70" width="7.28125" style="3" customWidth="1"/>
    <col min="71" max="71" width="8.28125" style="3" customWidth="1"/>
    <col min="72" max="72" width="9.28125" style="3" customWidth="1"/>
    <col min="73" max="73" width="8.57421875" style="3" customWidth="1"/>
    <col min="74" max="74" width="13.7109375" style="71" customWidth="1"/>
    <col min="75" max="75" width="17.28125" style="6" customWidth="1"/>
    <col min="76" max="76" width="15.140625" style="71" customWidth="1"/>
    <col min="77" max="77" width="11.140625" style="5" customWidth="1"/>
    <col min="78" max="78" width="36.7109375" style="19" customWidth="1"/>
    <col min="79" max="79" width="18.28125" style="54" customWidth="1"/>
    <col min="80" max="16384" width="9.8515625" style="54" customWidth="1"/>
  </cols>
  <sheetData>
    <row r="1" spans="1:78" ht="15.75">
      <c r="A1" s="201"/>
      <c r="AE1" s="16"/>
      <c r="AF1" s="16"/>
      <c r="AG1" s="16"/>
      <c r="AH1" s="16"/>
      <c r="AI1" s="16"/>
      <c r="AJ1" s="16"/>
      <c r="AK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O1" s="16"/>
      <c r="BP1" s="16"/>
      <c r="BQ1" s="16"/>
      <c r="BR1" s="16"/>
      <c r="BS1" s="16"/>
      <c r="BT1" s="16"/>
      <c r="BU1" s="16"/>
      <c r="BV1" s="72"/>
      <c r="BW1" s="20"/>
      <c r="BX1" s="72"/>
      <c r="BY1" s="19"/>
      <c r="BZ1" s="16" t="s">
        <v>182</v>
      </c>
    </row>
    <row r="2" spans="31:78" ht="15.75">
      <c r="AE2" s="16"/>
      <c r="AF2" s="16"/>
      <c r="AG2" s="16"/>
      <c r="AH2" s="16"/>
      <c r="AI2" s="16"/>
      <c r="AJ2" s="16"/>
      <c r="AK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O2" s="16"/>
      <c r="BP2" s="16"/>
      <c r="BQ2" s="16"/>
      <c r="BR2" s="16"/>
      <c r="BS2" s="16"/>
      <c r="BT2" s="16"/>
      <c r="BU2" s="16"/>
      <c r="BV2" s="72"/>
      <c r="BW2" s="20"/>
      <c r="BX2" s="72"/>
      <c r="BY2" s="19"/>
      <c r="BZ2" s="16" t="s">
        <v>2</v>
      </c>
    </row>
    <row r="3" spans="31:78" ht="15.75">
      <c r="AE3" s="16"/>
      <c r="AF3" s="16"/>
      <c r="AG3" s="16"/>
      <c r="AH3" s="16"/>
      <c r="AI3" s="16"/>
      <c r="AJ3" s="16"/>
      <c r="AK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O3" s="16"/>
      <c r="BP3" s="16"/>
      <c r="BQ3" s="16"/>
      <c r="BR3" s="16"/>
      <c r="BS3" s="16"/>
      <c r="BT3" s="16"/>
      <c r="BU3" s="16"/>
      <c r="BV3" s="72"/>
      <c r="BW3" s="20"/>
      <c r="BX3" s="72"/>
      <c r="BY3" s="19"/>
      <c r="BZ3" s="16" t="s">
        <v>3</v>
      </c>
    </row>
    <row r="4" spans="1:78" s="7" customFormat="1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</row>
    <row r="5" spans="1:78" s="7" customFormat="1" ht="15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BH5" s="26"/>
      <c r="BI5" s="26"/>
      <c r="BJ5" s="26"/>
      <c r="BK5" s="26"/>
      <c r="BL5" s="26"/>
      <c r="BM5" s="26"/>
      <c r="BN5" s="26"/>
      <c r="BZ5" s="73"/>
    </row>
    <row r="6" spans="1:78" s="7" customFormat="1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</row>
    <row r="7" spans="1:78" s="7" customFormat="1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</row>
    <row r="8" spans="1:78" s="7" customFormat="1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BH8" s="26"/>
      <c r="BI8" s="26"/>
      <c r="BJ8" s="26"/>
      <c r="BK8" s="26"/>
      <c r="BL8" s="26"/>
      <c r="BM8" s="26"/>
      <c r="BN8" s="26"/>
      <c r="BZ8" s="73"/>
    </row>
    <row r="9" spans="1:78" s="7" customFormat="1" ht="15.75">
      <c r="A9" s="260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</row>
    <row r="10" spans="1:78" s="7" customFormat="1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BH10" s="26"/>
      <c r="BI10" s="26"/>
      <c r="BJ10" s="26"/>
      <c r="BK10" s="26"/>
      <c r="BL10" s="26"/>
      <c r="BM10" s="26"/>
      <c r="BN10" s="26"/>
      <c r="BZ10" s="73"/>
    </row>
    <row r="11" spans="1:78" s="7" customFormat="1" ht="15.75">
      <c r="A11" s="9"/>
      <c r="B11" s="41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BH11" s="26"/>
      <c r="BI11" s="26"/>
      <c r="BJ11" s="26"/>
      <c r="BK11" s="26"/>
      <c r="BL11" s="26"/>
      <c r="BM11" s="26"/>
      <c r="BN11" s="26"/>
      <c r="BZ11" s="73"/>
    </row>
    <row r="12" spans="1:78" s="7" customFormat="1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</row>
    <row r="13" spans="1:79" ht="15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5"/>
      <c r="BI13" s="75"/>
      <c r="BJ13" s="75"/>
      <c r="BK13" s="75"/>
      <c r="BL13" s="75"/>
      <c r="BM13" s="75"/>
      <c r="BN13" s="75"/>
      <c r="BO13" s="74"/>
      <c r="BP13" s="74"/>
      <c r="BQ13" s="74"/>
      <c r="BR13" s="74"/>
      <c r="BS13" s="74"/>
      <c r="BT13" s="74"/>
      <c r="BU13" s="74"/>
      <c r="BV13" s="76"/>
      <c r="BW13" s="77"/>
      <c r="BX13" s="76"/>
      <c r="BY13" s="11"/>
      <c r="BZ13" s="78"/>
      <c r="CA13" s="46"/>
    </row>
    <row r="14" spans="1:79" ht="15.75">
      <c r="A14" s="15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215"/>
      <c r="AR14" s="215"/>
      <c r="AS14" s="215"/>
      <c r="AT14" s="215"/>
      <c r="AU14" s="216"/>
      <c r="AV14" s="215"/>
      <c r="AW14" s="215"/>
      <c r="AX14" s="215"/>
      <c r="AY14" s="215"/>
      <c r="AZ14" s="215"/>
      <c r="BA14" s="215"/>
      <c r="BB14" s="215"/>
      <c r="BC14" s="16"/>
      <c r="BD14" s="16"/>
      <c r="BE14" s="16"/>
      <c r="BF14" s="16"/>
      <c r="BG14" s="16"/>
      <c r="BO14" s="16"/>
      <c r="BP14" s="16"/>
      <c r="BQ14" s="16"/>
      <c r="BR14" s="16"/>
      <c r="BS14" s="16"/>
      <c r="BT14" s="16"/>
      <c r="BU14" s="16"/>
      <c r="BV14" s="72"/>
      <c r="BW14" s="20"/>
      <c r="BX14" s="72"/>
      <c r="BY14" s="19"/>
      <c r="CA14" s="67"/>
    </row>
    <row r="15" spans="1:79" ht="23.25" customHeight="1">
      <c r="A15" s="282" t="s">
        <v>183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67"/>
    </row>
    <row r="16" spans="1:89" ht="31.5" customHeight="1">
      <c r="A16" s="279" t="s">
        <v>8</v>
      </c>
      <c r="B16" s="276" t="s">
        <v>184</v>
      </c>
      <c r="C16" s="276" t="s">
        <v>118</v>
      </c>
      <c r="D16" s="279" t="s">
        <v>185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80" t="s">
        <v>185</v>
      </c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78" t="s">
        <v>186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</row>
    <row r="17" spans="1:89" ht="26.25" customHeight="1">
      <c r="A17" s="279"/>
      <c r="B17" s="276"/>
      <c r="C17" s="276"/>
      <c r="D17" s="279" t="s">
        <v>27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 t="s">
        <v>28</v>
      </c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55" t="s">
        <v>187</v>
      </c>
      <c r="BW17" s="255"/>
      <c r="BX17" s="255"/>
      <c r="BY17" s="255"/>
      <c r="BZ17" s="278"/>
      <c r="CA17" s="80"/>
      <c r="CB17" s="67"/>
      <c r="CC17" s="67"/>
      <c r="CD17" s="67"/>
      <c r="CE17" s="67"/>
      <c r="CF17" s="67"/>
      <c r="CG17" s="67"/>
      <c r="CH17" s="67"/>
      <c r="CI17" s="67"/>
      <c r="CJ17" s="67"/>
      <c r="CK17" s="67"/>
    </row>
    <row r="18" spans="1:89" ht="28.5" customHeight="1">
      <c r="A18" s="279"/>
      <c r="B18" s="276"/>
      <c r="C18" s="276"/>
      <c r="D18" s="276" t="s">
        <v>17</v>
      </c>
      <c r="E18" s="276"/>
      <c r="F18" s="276"/>
      <c r="G18" s="276"/>
      <c r="H18" s="276"/>
      <c r="I18" s="276"/>
      <c r="J18" s="276"/>
      <c r="K18" s="276" t="s">
        <v>18</v>
      </c>
      <c r="L18" s="276"/>
      <c r="M18" s="276"/>
      <c r="N18" s="276"/>
      <c r="O18" s="276"/>
      <c r="P18" s="276"/>
      <c r="Q18" s="276"/>
      <c r="R18" s="276" t="s">
        <v>19</v>
      </c>
      <c r="S18" s="276"/>
      <c r="T18" s="276"/>
      <c r="U18" s="276"/>
      <c r="V18" s="276"/>
      <c r="W18" s="276"/>
      <c r="X18" s="276"/>
      <c r="Y18" s="277" t="s">
        <v>188</v>
      </c>
      <c r="Z18" s="277"/>
      <c r="AA18" s="277"/>
      <c r="AB18" s="277"/>
      <c r="AC18" s="277"/>
      <c r="AD18" s="277"/>
      <c r="AE18" s="277"/>
      <c r="AF18" s="279" t="s">
        <v>21</v>
      </c>
      <c r="AG18" s="279"/>
      <c r="AH18" s="279"/>
      <c r="AI18" s="279"/>
      <c r="AJ18" s="279"/>
      <c r="AK18" s="279"/>
      <c r="AL18" s="279"/>
      <c r="AM18" s="276" t="s">
        <v>17</v>
      </c>
      <c r="AN18" s="276"/>
      <c r="AO18" s="276"/>
      <c r="AP18" s="276"/>
      <c r="AQ18" s="276"/>
      <c r="AR18" s="276"/>
      <c r="AS18" s="276"/>
      <c r="AT18" s="276" t="s">
        <v>18</v>
      </c>
      <c r="AU18" s="276"/>
      <c r="AV18" s="276"/>
      <c r="AW18" s="276"/>
      <c r="AX18" s="276"/>
      <c r="AY18" s="276"/>
      <c r="AZ18" s="276"/>
      <c r="BA18" s="276" t="s">
        <v>19</v>
      </c>
      <c r="BB18" s="276"/>
      <c r="BC18" s="276"/>
      <c r="BD18" s="276"/>
      <c r="BE18" s="276"/>
      <c r="BF18" s="276"/>
      <c r="BG18" s="276"/>
      <c r="BH18" s="276" t="s">
        <v>188</v>
      </c>
      <c r="BI18" s="276"/>
      <c r="BJ18" s="276"/>
      <c r="BK18" s="276"/>
      <c r="BL18" s="276"/>
      <c r="BM18" s="276"/>
      <c r="BN18" s="276"/>
      <c r="BO18" s="279" t="s">
        <v>21</v>
      </c>
      <c r="BP18" s="279"/>
      <c r="BQ18" s="279"/>
      <c r="BR18" s="279"/>
      <c r="BS18" s="279"/>
      <c r="BT18" s="279"/>
      <c r="BU18" s="279"/>
      <c r="BV18" s="255"/>
      <c r="BW18" s="255"/>
      <c r="BX18" s="255"/>
      <c r="BY18" s="255"/>
      <c r="BZ18" s="278"/>
      <c r="CA18" s="80"/>
      <c r="CB18" s="67"/>
      <c r="CC18" s="67"/>
      <c r="CD18" s="67"/>
      <c r="CE18" s="67"/>
      <c r="CF18" s="67"/>
      <c r="CG18" s="67"/>
      <c r="CH18" s="67"/>
      <c r="CI18" s="67"/>
      <c r="CJ18" s="67"/>
      <c r="CK18" s="67"/>
    </row>
    <row r="19" spans="1:89" ht="51.75" customHeight="1">
      <c r="A19" s="279"/>
      <c r="B19" s="276"/>
      <c r="C19" s="276"/>
      <c r="D19" s="79" t="s">
        <v>189</v>
      </c>
      <c r="E19" s="279" t="s">
        <v>190</v>
      </c>
      <c r="F19" s="279"/>
      <c r="G19" s="279"/>
      <c r="H19" s="279"/>
      <c r="I19" s="279"/>
      <c r="J19" s="279"/>
      <c r="K19" s="79" t="s">
        <v>189</v>
      </c>
      <c r="L19" s="279" t="s">
        <v>190</v>
      </c>
      <c r="M19" s="279"/>
      <c r="N19" s="279"/>
      <c r="O19" s="279"/>
      <c r="P19" s="279"/>
      <c r="Q19" s="279"/>
      <c r="R19" s="79" t="s">
        <v>189</v>
      </c>
      <c r="S19" s="279" t="s">
        <v>190</v>
      </c>
      <c r="T19" s="279"/>
      <c r="U19" s="279"/>
      <c r="V19" s="279"/>
      <c r="W19" s="279"/>
      <c r="X19" s="279"/>
      <c r="Y19" s="79" t="s">
        <v>189</v>
      </c>
      <c r="Z19" s="279" t="s">
        <v>190</v>
      </c>
      <c r="AA19" s="279"/>
      <c r="AB19" s="279"/>
      <c r="AC19" s="279"/>
      <c r="AD19" s="279"/>
      <c r="AE19" s="279"/>
      <c r="AF19" s="79" t="s">
        <v>189</v>
      </c>
      <c r="AG19" s="279" t="s">
        <v>190</v>
      </c>
      <c r="AH19" s="279"/>
      <c r="AI19" s="279"/>
      <c r="AJ19" s="279"/>
      <c r="AK19" s="279"/>
      <c r="AL19" s="279"/>
      <c r="AM19" s="79" t="s">
        <v>189</v>
      </c>
      <c r="AN19" s="279" t="s">
        <v>190</v>
      </c>
      <c r="AO19" s="279"/>
      <c r="AP19" s="279"/>
      <c r="AQ19" s="279"/>
      <c r="AR19" s="279"/>
      <c r="AS19" s="279"/>
      <c r="AT19" s="79" t="s">
        <v>189</v>
      </c>
      <c r="AU19" s="279" t="s">
        <v>190</v>
      </c>
      <c r="AV19" s="279"/>
      <c r="AW19" s="279"/>
      <c r="AX19" s="279"/>
      <c r="AY19" s="279"/>
      <c r="AZ19" s="279"/>
      <c r="BA19" s="79" t="s">
        <v>189</v>
      </c>
      <c r="BB19" s="279" t="s">
        <v>190</v>
      </c>
      <c r="BC19" s="279"/>
      <c r="BD19" s="279"/>
      <c r="BE19" s="279"/>
      <c r="BF19" s="279"/>
      <c r="BG19" s="279"/>
      <c r="BH19" s="79" t="s">
        <v>189</v>
      </c>
      <c r="BI19" s="279" t="s">
        <v>190</v>
      </c>
      <c r="BJ19" s="279"/>
      <c r="BK19" s="279"/>
      <c r="BL19" s="279"/>
      <c r="BM19" s="279"/>
      <c r="BN19" s="279"/>
      <c r="BO19" s="79" t="s">
        <v>189</v>
      </c>
      <c r="BP19" s="279" t="s">
        <v>190</v>
      </c>
      <c r="BQ19" s="279"/>
      <c r="BR19" s="279"/>
      <c r="BS19" s="279"/>
      <c r="BT19" s="279"/>
      <c r="BU19" s="279"/>
      <c r="BV19" s="255" t="s">
        <v>190</v>
      </c>
      <c r="BW19" s="255"/>
      <c r="BX19" s="255" t="s">
        <v>189</v>
      </c>
      <c r="BY19" s="255"/>
      <c r="BZ19" s="278"/>
      <c r="CA19" s="80"/>
      <c r="CB19" s="67"/>
      <c r="CC19" s="67"/>
      <c r="CD19" s="67"/>
      <c r="CE19" s="67"/>
      <c r="CF19" s="67"/>
      <c r="CG19" s="67"/>
      <c r="CH19" s="67"/>
      <c r="CI19" s="67"/>
      <c r="CJ19" s="67"/>
      <c r="CK19" s="67"/>
    </row>
    <row r="20" spans="1:89" ht="63" customHeight="1">
      <c r="A20" s="279"/>
      <c r="B20" s="276"/>
      <c r="C20" s="276"/>
      <c r="D20" s="81" t="s">
        <v>191</v>
      </c>
      <c r="E20" s="81" t="s">
        <v>191</v>
      </c>
      <c r="F20" s="82" t="s">
        <v>192</v>
      </c>
      <c r="G20" s="82" t="s">
        <v>193</v>
      </c>
      <c r="H20" s="82" t="s">
        <v>194</v>
      </c>
      <c r="I20" s="82" t="s">
        <v>195</v>
      </c>
      <c r="J20" s="82" t="s">
        <v>196</v>
      </c>
      <c r="K20" s="81" t="s">
        <v>191</v>
      </c>
      <c r="L20" s="81" t="s">
        <v>191</v>
      </c>
      <c r="M20" s="82" t="s">
        <v>192</v>
      </c>
      <c r="N20" s="82" t="s">
        <v>193</v>
      </c>
      <c r="O20" s="82" t="s">
        <v>194</v>
      </c>
      <c r="P20" s="82" t="s">
        <v>195</v>
      </c>
      <c r="Q20" s="82" t="s">
        <v>196</v>
      </c>
      <c r="R20" s="81" t="s">
        <v>191</v>
      </c>
      <c r="S20" s="81" t="s">
        <v>191</v>
      </c>
      <c r="T20" s="82" t="s">
        <v>192</v>
      </c>
      <c r="U20" s="82" t="s">
        <v>193</v>
      </c>
      <c r="V20" s="82" t="s">
        <v>194</v>
      </c>
      <c r="W20" s="82" t="s">
        <v>195</v>
      </c>
      <c r="X20" s="82" t="s">
        <v>196</v>
      </c>
      <c r="Y20" s="81" t="s">
        <v>191</v>
      </c>
      <c r="Z20" s="81" t="s">
        <v>191</v>
      </c>
      <c r="AA20" s="82" t="s">
        <v>192</v>
      </c>
      <c r="AB20" s="82" t="s">
        <v>193</v>
      </c>
      <c r="AC20" s="82" t="s">
        <v>194</v>
      </c>
      <c r="AD20" s="82" t="s">
        <v>195</v>
      </c>
      <c r="AE20" s="82" t="s">
        <v>196</v>
      </c>
      <c r="AF20" s="81" t="s">
        <v>191</v>
      </c>
      <c r="AG20" s="81" t="s">
        <v>191</v>
      </c>
      <c r="AH20" s="82" t="s">
        <v>192</v>
      </c>
      <c r="AI20" s="82" t="s">
        <v>193</v>
      </c>
      <c r="AJ20" s="82" t="s">
        <v>194</v>
      </c>
      <c r="AK20" s="82" t="s">
        <v>195</v>
      </c>
      <c r="AL20" s="82" t="s">
        <v>196</v>
      </c>
      <c r="AM20" s="81" t="s">
        <v>191</v>
      </c>
      <c r="AN20" s="81" t="s">
        <v>191</v>
      </c>
      <c r="AO20" s="82" t="s">
        <v>192</v>
      </c>
      <c r="AP20" s="82" t="s">
        <v>193</v>
      </c>
      <c r="AQ20" s="82" t="s">
        <v>194</v>
      </c>
      <c r="AR20" s="82" t="s">
        <v>195</v>
      </c>
      <c r="AS20" s="82" t="s">
        <v>196</v>
      </c>
      <c r="AT20" s="81" t="s">
        <v>191</v>
      </c>
      <c r="AU20" s="81" t="s">
        <v>191</v>
      </c>
      <c r="AV20" s="82" t="s">
        <v>192</v>
      </c>
      <c r="AW20" s="82" t="s">
        <v>193</v>
      </c>
      <c r="AX20" s="82" t="s">
        <v>194</v>
      </c>
      <c r="AY20" s="82" t="s">
        <v>195</v>
      </c>
      <c r="AZ20" s="82" t="s">
        <v>196</v>
      </c>
      <c r="BA20" s="81" t="s">
        <v>191</v>
      </c>
      <c r="BB20" s="81" t="s">
        <v>191</v>
      </c>
      <c r="BC20" s="82" t="s">
        <v>192</v>
      </c>
      <c r="BD20" s="82" t="s">
        <v>193</v>
      </c>
      <c r="BE20" s="82" t="s">
        <v>194</v>
      </c>
      <c r="BF20" s="82" t="s">
        <v>195</v>
      </c>
      <c r="BG20" s="82" t="s">
        <v>196</v>
      </c>
      <c r="BH20" s="81" t="s">
        <v>191</v>
      </c>
      <c r="BI20" s="81" t="s">
        <v>191</v>
      </c>
      <c r="BJ20" s="82" t="s">
        <v>192</v>
      </c>
      <c r="BK20" s="82" t="s">
        <v>193</v>
      </c>
      <c r="BL20" s="82" t="s">
        <v>194</v>
      </c>
      <c r="BM20" s="82" t="s">
        <v>195</v>
      </c>
      <c r="BN20" s="82" t="s">
        <v>196</v>
      </c>
      <c r="BO20" s="81" t="s">
        <v>191</v>
      </c>
      <c r="BP20" s="81" t="s">
        <v>191</v>
      </c>
      <c r="BQ20" s="82" t="s">
        <v>192</v>
      </c>
      <c r="BR20" s="82" t="s">
        <v>193</v>
      </c>
      <c r="BS20" s="82" t="s">
        <v>194</v>
      </c>
      <c r="BT20" s="82" t="s">
        <v>195</v>
      </c>
      <c r="BU20" s="82" t="s">
        <v>196</v>
      </c>
      <c r="BV20" s="83" t="s">
        <v>151</v>
      </c>
      <c r="BW20" s="84" t="s">
        <v>23</v>
      </c>
      <c r="BX20" s="83" t="s">
        <v>151</v>
      </c>
      <c r="BY20" s="85" t="s">
        <v>23</v>
      </c>
      <c r="BZ20" s="278"/>
      <c r="CA20" s="80"/>
      <c r="CB20" s="67"/>
      <c r="CC20" s="67"/>
      <c r="CD20" s="67"/>
      <c r="CE20" s="67"/>
      <c r="CF20" s="67"/>
      <c r="CG20" s="67"/>
      <c r="CH20" s="67"/>
      <c r="CI20" s="67"/>
      <c r="CJ20" s="67"/>
      <c r="CK20" s="67"/>
    </row>
    <row r="21" spans="1:89" ht="15.75">
      <c r="A21" s="197">
        <v>1</v>
      </c>
      <c r="B21" s="197">
        <v>2</v>
      </c>
      <c r="C21" s="197">
        <v>3</v>
      </c>
      <c r="D21" s="197">
        <v>4</v>
      </c>
      <c r="E21" s="197">
        <v>5</v>
      </c>
      <c r="F21" s="197">
        <v>6</v>
      </c>
      <c r="G21" s="197">
        <v>7</v>
      </c>
      <c r="H21" s="197">
        <v>8</v>
      </c>
      <c r="I21" s="197">
        <v>9</v>
      </c>
      <c r="J21" s="197">
        <v>10</v>
      </c>
      <c r="K21" s="197">
        <v>11</v>
      </c>
      <c r="L21" s="197">
        <v>12</v>
      </c>
      <c r="M21" s="197">
        <v>13</v>
      </c>
      <c r="N21" s="197">
        <v>14</v>
      </c>
      <c r="O21" s="197">
        <v>15</v>
      </c>
      <c r="P21" s="197">
        <v>16</v>
      </c>
      <c r="Q21" s="197">
        <v>17</v>
      </c>
      <c r="R21" s="197">
        <v>18</v>
      </c>
      <c r="S21" s="197">
        <v>19</v>
      </c>
      <c r="T21" s="197">
        <v>20</v>
      </c>
      <c r="U21" s="197">
        <v>21</v>
      </c>
      <c r="V21" s="197">
        <v>22</v>
      </c>
      <c r="W21" s="197">
        <v>23</v>
      </c>
      <c r="X21" s="197">
        <v>24</v>
      </c>
      <c r="Y21" s="197">
        <v>25</v>
      </c>
      <c r="Z21" s="197">
        <v>26</v>
      </c>
      <c r="AA21" s="197">
        <v>27</v>
      </c>
      <c r="AB21" s="197">
        <v>28</v>
      </c>
      <c r="AC21" s="197">
        <v>29</v>
      </c>
      <c r="AD21" s="197">
        <v>30</v>
      </c>
      <c r="AE21" s="197">
        <v>31</v>
      </c>
      <c r="AF21" s="197">
        <v>32</v>
      </c>
      <c r="AG21" s="197">
        <v>33</v>
      </c>
      <c r="AH21" s="197">
        <v>34</v>
      </c>
      <c r="AI21" s="197">
        <v>35</v>
      </c>
      <c r="AJ21" s="197">
        <v>36</v>
      </c>
      <c r="AK21" s="197">
        <v>37</v>
      </c>
      <c r="AL21" s="197">
        <v>38</v>
      </c>
      <c r="AM21" s="197">
        <v>39</v>
      </c>
      <c r="AN21" s="197">
        <v>40</v>
      </c>
      <c r="AO21" s="197">
        <v>41</v>
      </c>
      <c r="AP21" s="197">
        <v>42</v>
      </c>
      <c r="AQ21" s="197">
        <v>43</v>
      </c>
      <c r="AR21" s="197">
        <v>44</v>
      </c>
      <c r="AS21" s="197">
        <v>45</v>
      </c>
      <c r="AT21" s="197">
        <v>46</v>
      </c>
      <c r="AU21" s="197">
        <v>47</v>
      </c>
      <c r="AV21" s="197">
        <v>48</v>
      </c>
      <c r="AW21" s="197">
        <v>49</v>
      </c>
      <c r="AX21" s="197">
        <v>50</v>
      </c>
      <c r="AY21" s="197">
        <v>51</v>
      </c>
      <c r="AZ21" s="197">
        <v>52</v>
      </c>
      <c r="BA21" s="197">
        <v>53</v>
      </c>
      <c r="BB21" s="197">
        <v>54</v>
      </c>
      <c r="BC21" s="197">
        <v>55</v>
      </c>
      <c r="BD21" s="197">
        <v>56</v>
      </c>
      <c r="BE21" s="197">
        <v>57</v>
      </c>
      <c r="BF21" s="197">
        <v>58</v>
      </c>
      <c r="BG21" s="197">
        <v>59</v>
      </c>
      <c r="BH21" s="197">
        <v>60</v>
      </c>
      <c r="BI21" s="197">
        <v>61</v>
      </c>
      <c r="BJ21" s="197">
        <v>62</v>
      </c>
      <c r="BK21" s="197">
        <v>63</v>
      </c>
      <c r="BL21" s="197">
        <v>64</v>
      </c>
      <c r="BM21" s="197">
        <v>65</v>
      </c>
      <c r="BN21" s="197">
        <v>66</v>
      </c>
      <c r="BO21" s="197">
        <v>67</v>
      </c>
      <c r="BP21" s="197">
        <v>68</v>
      </c>
      <c r="BQ21" s="197">
        <v>69</v>
      </c>
      <c r="BR21" s="197">
        <v>70</v>
      </c>
      <c r="BS21" s="197">
        <v>71</v>
      </c>
      <c r="BT21" s="197">
        <v>72</v>
      </c>
      <c r="BU21" s="197">
        <v>73</v>
      </c>
      <c r="BV21" s="197">
        <v>74</v>
      </c>
      <c r="BW21" s="197">
        <v>75</v>
      </c>
      <c r="BX21" s="197">
        <v>76</v>
      </c>
      <c r="BY21" s="197">
        <v>77</v>
      </c>
      <c r="BZ21" s="197">
        <v>78</v>
      </c>
      <c r="CA21" s="86"/>
      <c r="CB21" s="67"/>
      <c r="CC21" s="67"/>
      <c r="CD21" s="67"/>
      <c r="CE21" s="67"/>
      <c r="CF21" s="67"/>
      <c r="CG21" s="67"/>
      <c r="CH21" s="67"/>
      <c r="CI21" s="67"/>
      <c r="CJ21" s="67"/>
      <c r="CK21" s="67"/>
    </row>
    <row r="22" spans="1:79" s="91" customFormat="1" ht="15.75">
      <c r="A22" s="150"/>
      <c r="B22" s="174" t="s">
        <v>29</v>
      </c>
      <c r="C22" s="151" t="s">
        <v>55</v>
      </c>
      <c r="D22" s="87">
        <f aca="true" t="shared" si="0" ref="D22:AI22">D23+D30+D65</f>
        <v>0</v>
      </c>
      <c r="E22" s="87">
        <f t="shared" si="0"/>
        <v>19.930190000000003</v>
      </c>
      <c r="F22" s="87">
        <f t="shared" si="0"/>
        <v>0</v>
      </c>
      <c r="G22" s="87">
        <f t="shared" si="0"/>
        <v>0</v>
      </c>
      <c r="H22" s="87">
        <f t="shared" si="0"/>
        <v>0</v>
      </c>
      <c r="I22" s="87">
        <f t="shared" si="0"/>
        <v>0</v>
      </c>
      <c r="J22" s="87">
        <f t="shared" si="0"/>
        <v>0</v>
      </c>
      <c r="K22" s="87">
        <f t="shared" si="0"/>
        <v>0</v>
      </c>
      <c r="L22" s="87">
        <f t="shared" si="0"/>
        <v>0.854</v>
      </c>
      <c r="M22" s="87">
        <f t="shared" si="0"/>
        <v>0</v>
      </c>
      <c r="N22" s="87">
        <f t="shared" si="0"/>
        <v>0</v>
      </c>
      <c r="O22" s="87">
        <f t="shared" si="0"/>
        <v>0</v>
      </c>
      <c r="P22" s="87">
        <f t="shared" si="0"/>
        <v>0</v>
      </c>
      <c r="Q22" s="87">
        <f t="shared" si="0"/>
        <v>0</v>
      </c>
      <c r="R22" s="87">
        <f t="shared" si="0"/>
        <v>0</v>
      </c>
      <c r="S22" s="87">
        <f t="shared" si="0"/>
        <v>4.2448139712</v>
      </c>
      <c r="T22" s="87">
        <f t="shared" si="0"/>
        <v>0</v>
      </c>
      <c r="U22" s="87">
        <f t="shared" si="0"/>
        <v>0</v>
      </c>
      <c r="V22" s="87">
        <f t="shared" si="0"/>
        <v>0</v>
      </c>
      <c r="W22" s="87">
        <f t="shared" si="0"/>
        <v>0</v>
      </c>
      <c r="X22" s="87">
        <f t="shared" si="0"/>
        <v>0</v>
      </c>
      <c r="Y22" s="87">
        <f t="shared" si="0"/>
        <v>0</v>
      </c>
      <c r="Z22" s="87">
        <f t="shared" si="0"/>
        <v>8.4077</v>
      </c>
      <c r="AA22" s="87">
        <f t="shared" si="0"/>
        <v>0</v>
      </c>
      <c r="AB22" s="87">
        <f t="shared" si="0"/>
        <v>0</v>
      </c>
      <c r="AC22" s="87">
        <f t="shared" si="0"/>
        <v>0</v>
      </c>
      <c r="AD22" s="87">
        <f t="shared" si="0"/>
        <v>0</v>
      </c>
      <c r="AE22" s="87">
        <f t="shared" si="0"/>
        <v>0</v>
      </c>
      <c r="AF22" s="87">
        <f t="shared" si="0"/>
        <v>0</v>
      </c>
      <c r="AG22" s="87">
        <f t="shared" si="0"/>
        <v>6.423676028800001</v>
      </c>
      <c r="AH22" s="87">
        <f t="shared" si="0"/>
        <v>0</v>
      </c>
      <c r="AI22" s="87">
        <f t="shared" si="0"/>
        <v>0</v>
      </c>
      <c r="AJ22" s="87">
        <f aca="true" t="shared" si="1" ref="AJ22:BO22">AJ23+AJ30+AJ65</f>
        <v>0</v>
      </c>
      <c r="AK22" s="87">
        <f t="shared" si="1"/>
        <v>0</v>
      </c>
      <c r="AL22" s="87">
        <f t="shared" si="1"/>
        <v>0</v>
      </c>
      <c r="AM22" s="87">
        <f t="shared" si="1"/>
        <v>0</v>
      </c>
      <c r="AN22" s="87">
        <f t="shared" si="1"/>
        <v>1.26516329</v>
      </c>
      <c r="AO22" s="87">
        <f t="shared" si="1"/>
        <v>0</v>
      </c>
      <c r="AP22" s="87">
        <f t="shared" si="1"/>
        <v>0</v>
      </c>
      <c r="AQ22" s="87">
        <f t="shared" si="1"/>
        <v>0</v>
      </c>
      <c r="AR22" s="87">
        <f t="shared" si="1"/>
        <v>0</v>
      </c>
      <c r="AS22" s="87">
        <f t="shared" si="1"/>
        <v>0</v>
      </c>
      <c r="AT22" s="87">
        <f t="shared" si="1"/>
        <v>0</v>
      </c>
      <c r="AU22" s="87">
        <f t="shared" si="1"/>
        <v>0.8544178</v>
      </c>
      <c r="AV22" s="87">
        <f t="shared" si="1"/>
        <v>0</v>
      </c>
      <c r="AW22" s="87">
        <f t="shared" si="1"/>
        <v>0</v>
      </c>
      <c r="AX22" s="87">
        <f t="shared" si="1"/>
        <v>0</v>
      </c>
      <c r="AY22" s="87">
        <f t="shared" si="1"/>
        <v>0</v>
      </c>
      <c r="AZ22" s="87">
        <f t="shared" si="1"/>
        <v>0</v>
      </c>
      <c r="BA22" s="87">
        <f t="shared" si="1"/>
        <v>0</v>
      </c>
      <c r="BB22" s="87">
        <f t="shared" si="1"/>
        <v>0.41074549</v>
      </c>
      <c r="BC22" s="87">
        <f t="shared" si="1"/>
        <v>0</v>
      </c>
      <c r="BD22" s="87">
        <f t="shared" si="1"/>
        <v>0</v>
      </c>
      <c r="BE22" s="87">
        <f t="shared" si="1"/>
        <v>0</v>
      </c>
      <c r="BF22" s="87">
        <f t="shared" si="1"/>
        <v>0</v>
      </c>
      <c r="BG22" s="87">
        <f t="shared" si="1"/>
        <v>0</v>
      </c>
      <c r="BH22" s="87">
        <f t="shared" si="1"/>
        <v>0</v>
      </c>
      <c r="BI22" s="87">
        <f t="shared" si="1"/>
        <v>0.28307948</v>
      </c>
      <c r="BJ22" s="87">
        <f t="shared" si="1"/>
        <v>0.4</v>
      </c>
      <c r="BK22" s="87">
        <f t="shared" si="1"/>
        <v>0</v>
      </c>
      <c r="BL22" s="87">
        <f t="shared" si="1"/>
        <v>0</v>
      </c>
      <c r="BM22" s="87">
        <f t="shared" si="1"/>
        <v>0</v>
      </c>
      <c r="BN22" s="87">
        <f t="shared" si="1"/>
        <v>0</v>
      </c>
      <c r="BO22" s="87">
        <f t="shared" si="1"/>
        <v>0</v>
      </c>
      <c r="BP22" s="87">
        <f aca="true" t="shared" si="2" ref="BP22:BU22">BP23+BP30+BP65</f>
        <v>0</v>
      </c>
      <c r="BQ22" s="87">
        <f t="shared" si="2"/>
        <v>0</v>
      </c>
      <c r="BR22" s="87">
        <f t="shared" si="2"/>
        <v>0</v>
      </c>
      <c r="BS22" s="87">
        <f t="shared" si="2"/>
        <v>0</v>
      </c>
      <c r="BT22" s="87">
        <f t="shared" si="2"/>
        <v>0</v>
      </c>
      <c r="BU22" s="87">
        <f t="shared" si="2"/>
        <v>0</v>
      </c>
      <c r="BV22" s="51">
        <f>AN22-E22</f>
        <v>-18.665026710000003</v>
      </c>
      <c r="BW22" s="88">
        <f>BV22/E22</f>
        <v>-0.9365202594656649</v>
      </c>
      <c r="BX22" s="51">
        <f>AM22-D22</f>
        <v>0</v>
      </c>
      <c r="BY22" s="51">
        <v>0</v>
      </c>
      <c r="BZ22" s="89"/>
      <c r="CA22" s="90">
        <f>E22-AN22</f>
        <v>18.665026710000003</v>
      </c>
    </row>
    <row r="23" spans="1:78" s="57" customFormat="1" ht="15.75">
      <c r="A23" s="203" t="s">
        <v>31</v>
      </c>
      <c r="B23" s="174" t="s">
        <v>32</v>
      </c>
      <c r="C23" s="151" t="s">
        <v>55</v>
      </c>
      <c r="D23" s="51">
        <f aca="true" t="shared" si="3" ref="D23:AM23">SUM(D24:D25)</f>
        <v>0</v>
      </c>
      <c r="E23" s="51">
        <f t="shared" si="3"/>
        <v>0</v>
      </c>
      <c r="F23" s="51">
        <f t="shared" si="3"/>
        <v>0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0</v>
      </c>
      <c r="Q23" s="51">
        <f t="shared" si="3"/>
        <v>0</v>
      </c>
      <c r="R23" s="51">
        <f t="shared" si="3"/>
        <v>0</v>
      </c>
      <c r="S23" s="51">
        <f t="shared" si="3"/>
        <v>0</v>
      </c>
      <c r="T23" s="51">
        <f t="shared" si="3"/>
        <v>0</v>
      </c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51">
        <f t="shared" si="3"/>
        <v>0</v>
      </c>
      <c r="AD23" s="51">
        <f t="shared" si="3"/>
        <v>0</v>
      </c>
      <c r="AE23" s="51">
        <f t="shared" si="3"/>
        <v>0</v>
      </c>
      <c r="AF23" s="51">
        <f t="shared" si="3"/>
        <v>0</v>
      </c>
      <c r="AG23" s="51">
        <f t="shared" si="3"/>
        <v>0</v>
      </c>
      <c r="AH23" s="51">
        <f t="shared" si="3"/>
        <v>0</v>
      </c>
      <c r="AI23" s="51">
        <f t="shared" si="3"/>
        <v>0</v>
      </c>
      <c r="AJ23" s="51">
        <f t="shared" si="3"/>
        <v>0</v>
      </c>
      <c r="AK23" s="51">
        <f t="shared" si="3"/>
        <v>0</v>
      </c>
      <c r="AL23" s="51">
        <f t="shared" si="3"/>
        <v>0</v>
      </c>
      <c r="AM23" s="51">
        <f t="shared" si="3"/>
        <v>0</v>
      </c>
      <c r="AN23" s="51">
        <f>SUM(AN24:AN29)</f>
        <v>0</v>
      </c>
      <c r="AO23" s="51">
        <f>SUM(AO24:AO25)</f>
        <v>0</v>
      </c>
      <c r="AP23" s="51">
        <f>SUM(AP24:AP25)</f>
        <v>0</v>
      </c>
      <c r="AQ23" s="51">
        <f>SUM(AQ24:AQ29)</f>
        <v>0</v>
      </c>
      <c r="AR23" s="51">
        <f aca="true" t="shared" si="4" ref="AR23:BO23">SUM(AR24:AR25)</f>
        <v>0</v>
      </c>
      <c r="AS23" s="51">
        <f t="shared" si="4"/>
        <v>0</v>
      </c>
      <c r="AT23" s="51">
        <f t="shared" si="4"/>
        <v>0</v>
      </c>
      <c r="AU23" s="51">
        <f t="shared" si="4"/>
        <v>0</v>
      </c>
      <c r="AV23" s="51">
        <f t="shared" si="4"/>
        <v>0</v>
      </c>
      <c r="AW23" s="51">
        <f t="shared" si="4"/>
        <v>0</v>
      </c>
      <c r="AX23" s="51">
        <f t="shared" si="4"/>
        <v>0</v>
      </c>
      <c r="AY23" s="51">
        <f t="shared" si="4"/>
        <v>0</v>
      </c>
      <c r="AZ23" s="51">
        <f t="shared" si="4"/>
        <v>0</v>
      </c>
      <c r="BA23" s="51">
        <f t="shared" si="4"/>
        <v>0</v>
      </c>
      <c r="BB23" s="51">
        <f t="shared" si="4"/>
        <v>0</v>
      </c>
      <c r="BC23" s="51">
        <f t="shared" si="4"/>
        <v>0</v>
      </c>
      <c r="BD23" s="51">
        <f t="shared" si="4"/>
        <v>0</v>
      </c>
      <c r="BE23" s="51">
        <f t="shared" si="4"/>
        <v>0</v>
      </c>
      <c r="BF23" s="51">
        <f t="shared" si="4"/>
        <v>0</v>
      </c>
      <c r="BG23" s="51">
        <f t="shared" si="4"/>
        <v>0</v>
      </c>
      <c r="BH23" s="51">
        <f t="shared" si="4"/>
        <v>0</v>
      </c>
      <c r="BI23" s="51">
        <f t="shared" si="4"/>
        <v>0</v>
      </c>
      <c r="BJ23" s="51">
        <f t="shared" si="4"/>
        <v>0</v>
      </c>
      <c r="BK23" s="51">
        <f t="shared" si="4"/>
        <v>0</v>
      </c>
      <c r="BL23" s="51">
        <f t="shared" si="4"/>
        <v>0</v>
      </c>
      <c r="BM23" s="51">
        <f t="shared" si="4"/>
        <v>0</v>
      </c>
      <c r="BN23" s="51">
        <f t="shared" si="4"/>
        <v>0</v>
      </c>
      <c r="BO23" s="51">
        <f t="shared" si="4"/>
        <v>0</v>
      </c>
      <c r="BP23" s="51">
        <f aca="true" t="shared" si="5" ref="BP23:BU23">SUM(BP24:BP29)</f>
        <v>0</v>
      </c>
      <c r="BQ23" s="51">
        <f t="shared" si="5"/>
        <v>0</v>
      </c>
      <c r="BR23" s="51">
        <f t="shared" si="5"/>
        <v>0</v>
      </c>
      <c r="BS23" s="51">
        <f t="shared" si="5"/>
        <v>0</v>
      </c>
      <c r="BT23" s="51">
        <f t="shared" si="5"/>
        <v>0</v>
      </c>
      <c r="BU23" s="51">
        <f t="shared" si="5"/>
        <v>0</v>
      </c>
      <c r="BV23" s="51">
        <f aca="true" t="shared" si="6" ref="BV23:BV69">AN23-E23</f>
        <v>0</v>
      </c>
      <c r="BW23" s="88"/>
      <c r="BX23" s="51">
        <f>SUM(BX24:BX25)</f>
        <v>0</v>
      </c>
      <c r="BY23" s="51">
        <v>0</v>
      </c>
      <c r="BZ23" s="89"/>
    </row>
    <row r="24" spans="1:78" s="67" customFormat="1" ht="15.75" hidden="1">
      <c r="A24" s="154" t="s">
        <v>126</v>
      </c>
      <c r="B24" s="212"/>
      <c r="C24" s="151" t="s">
        <v>55</v>
      </c>
      <c r="D24" s="62">
        <f aca="true" t="shared" si="7" ref="D24:D29">K24+R24++Y24+AF24</f>
        <v>0</v>
      </c>
      <c r="E24" s="62">
        <f aca="true" t="shared" si="8" ref="E24:E29">L24+S24++Z24+AG24</f>
        <v>0</v>
      </c>
      <c r="F24" s="62">
        <f aca="true" t="shared" si="9" ref="F24:F29">M24+T24++AA24+AH24</f>
        <v>0</v>
      </c>
      <c r="G24" s="62">
        <f aca="true" t="shared" si="10" ref="G24:G29">N24+U24++AB24+AI24</f>
        <v>0</v>
      </c>
      <c r="H24" s="62">
        <f aca="true" t="shared" si="11" ref="H24:H29">O24+V24++AC24+AJ24</f>
        <v>0</v>
      </c>
      <c r="I24" s="62">
        <f aca="true" t="shared" si="12" ref="I24:I29">P24+W24++AD24+AK24</f>
        <v>0</v>
      </c>
      <c r="J24" s="62">
        <f aca="true" t="shared" si="13" ref="J24:J29">Q24+X24++AE24+AL24</f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f aca="true" t="shared" si="14" ref="AM24:AM29">AT24+BA24++BH24+BO24</f>
        <v>0</v>
      </c>
      <c r="AN24" s="62">
        <f aca="true" t="shared" si="15" ref="AN24:AN29">AU24+BB24++BI24+BP24</f>
        <v>0</v>
      </c>
      <c r="AO24" s="62">
        <f aca="true" t="shared" si="16" ref="AO24:AO29">AV24+BC24++BJ24+BQ24</f>
        <v>0</v>
      </c>
      <c r="AP24" s="62">
        <f aca="true" t="shared" si="17" ref="AP24:AP29">AW24+BD24++BK24+BR24</f>
        <v>0</v>
      </c>
      <c r="AQ24" s="62">
        <f aca="true" t="shared" si="18" ref="AQ24:AQ29">AX24+BE24++BL24+BS24</f>
        <v>0</v>
      </c>
      <c r="AR24" s="62">
        <f aca="true" t="shared" si="19" ref="AR24:AR29">AY24+BF24++BM24+BT24</f>
        <v>0</v>
      </c>
      <c r="AS24" s="62">
        <f aca="true" t="shared" si="20" ref="AS24:AS29">AZ24+BG24++BN24+BU24</f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9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51">
        <f t="shared" si="6"/>
        <v>0</v>
      </c>
      <c r="BW24" s="88" t="e">
        <f aca="true" t="shared" si="21" ref="BW24:BW68">BV24/E24</f>
        <v>#DIV/0!</v>
      </c>
      <c r="BX24" s="62">
        <f aca="true" t="shared" si="22" ref="BX24:BX29">AM24-D24</f>
        <v>0</v>
      </c>
      <c r="BY24" s="62"/>
      <c r="BZ24" s="89"/>
    </row>
    <row r="25" spans="1:78" s="67" customFormat="1" ht="15.75" hidden="1">
      <c r="A25" s="154" t="s">
        <v>126</v>
      </c>
      <c r="B25" s="212"/>
      <c r="C25" s="151" t="s">
        <v>55</v>
      </c>
      <c r="D25" s="62">
        <f t="shared" si="7"/>
        <v>0</v>
      </c>
      <c r="E25" s="62">
        <f t="shared" si="8"/>
        <v>0</v>
      </c>
      <c r="F25" s="62">
        <f t="shared" si="9"/>
        <v>0</v>
      </c>
      <c r="G25" s="62">
        <f t="shared" si="10"/>
        <v>0</v>
      </c>
      <c r="H25" s="62">
        <f t="shared" si="11"/>
        <v>0</v>
      </c>
      <c r="I25" s="62">
        <f t="shared" si="12"/>
        <v>0</v>
      </c>
      <c r="J25" s="62">
        <f t="shared" si="13"/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f t="shared" si="14"/>
        <v>0</v>
      </c>
      <c r="AN25" s="62">
        <f t="shared" si="15"/>
        <v>0</v>
      </c>
      <c r="AO25" s="62">
        <f t="shared" si="16"/>
        <v>0</v>
      </c>
      <c r="AP25" s="62">
        <f t="shared" si="17"/>
        <v>0</v>
      </c>
      <c r="AQ25" s="62">
        <f t="shared" si="18"/>
        <v>0</v>
      </c>
      <c r="AR25" s="62">
        <f t="shared" si="19"/>
        <v>0</v>
      </c>
      <c r="AS25" s="62">
        <f t="shared" si="20"/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9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f t="shared" si="6"/>
        <v>0</v>
      </c>
      <c r="BW25" s="88" t="e">
        <f t="shared" si="21"/>
        <v>#DIV/0!</v>
      </c>
      <c r="BX25" s="62">
        <f t="shared" si="22"/>
        <v>0</v>
      </c>
      <c r="BY25" s="62"/>
      <c r="BZ25" s="89"/>
    </row>
    <row r="26" spans="1:78" s="67" customFormat="1" ht="15.75" hidden="1">
      <c r="A26" s="154"/>
      <c r="B26" s="212"/>
      <c r="C26" s="151" t="s">
        <v>55</v>
      </c>
      <c r="D26" s="62">
        <f t="shared" si="7"/>
        <v>0</v>
      </c>
      <c r="E26" s="62">
        <f t="shared" si="8"/>
        <v>0</v>
      </c>
      <c r="F26" s="62">
        <f t="shared" si="9"/>
        <v>0</v>
      </c>
      <c r="G26" s="62">
        <f t="shared" si="10"/>
        <v>0</v>
      </c>
      <c r="H26" s="62">
        <f t="shared" si="11"/>
        <v>0</v>
      </c>
      <c r="I26" s="62">
        <f t="shared" si="12"/>
        <v>0</v>
      </c>
      <c r="J26" s="62">
        <f t="shared" si="13"/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f t="shared" si="14"/>
        <v>0</v>
      </c>
      <c r="AN26" s="62">
        <f t="shared" si="15"/>
        <v>0</v>
      </c>
      <c r="AO26" s="62">
        <f t="shared" si="16"/>
        <v>0</v>
      </c>
      <c r="AP26" s="62">
        <f t="shared" si="17"/>
        <v>0</v>
      </c>
      <c r="AQ26" s="62">
        <f t="shared" si="18"/>
        <v>0</v>
      </c>
      <c r="AR26" s="62">
        <f t="shared" si="19"/>
        <v>0</v>
      </c>
      <c r="AS26" s="62">
        <f t="shared" si="20"/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9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f t="shared" si="6"/>
        <v>0</v>
      </c>
      <c r="BW26" s="88" t="e">
        <f t="shared" si="21"/>
        <v>#DIV/0!</v>
      </c>
      <c r="BX26" s="62">
        <f t="shared" si="22"/>
        <v>0</v>
      </c>
      <c r="BY26" s="62"/>
      <c r="BZ26" s="89"/>
    </row>
    <row r="27" spans="1:78" s="67" customFormat="1" ht="15.75" hidden="1">
      <c r="A27" s="154"/>
      <c r="B27" s="212"/>
      <c r="C27" s="151" t="s">
        <v>55</v>
      </c>
      <c r="D27" s="62">
        <f t="shared" si="7"/>
        <v>0</v>
      </c>
      <c r="E27" s="62">
        <f t="shared" si="8"/>
        <v>0</v>
      </c>
      <c r="F27" s="62">
        <f t="shared" si="9"/>
        <v>0</v>
      </c>
      <c r="G27" s="62">
        <f t="shared" si="10"/>
        <v>0</v>
      </c>
      <c r="H27" s="62">
        <f t="shared" si="11"/>
        <v>0</v>
      </c>
      <c r="I27" s="62">
        <f t="shared" si="12"/>
        <v>0</v>
      </c>
      <c r="J27" s="62">
        <f t="shared" si="13"/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f t="shared" si="14"/>
        <v>0</v>
      </c>
      <c r="AN27" s="62">
        <f t="shared" si="15"/>
        <v>0</v>
      </c>
      <c r="AO27" s="62">
        <f t="shared" si="16"/>
        <v>0</v>
      </c>
      <c r="AP27" s="62">
        <f t="shared" si="17"/>
        <v>0</v>
      </c>
      <c r="AQ27" s="62">
        <f t="shared" si="18"/>
        <v>0</v>
      </c>
      <c r="AR27" s="62">
        <f t="shared" si="19"/>
        <v>0</v>
      </c>
      <c r="AS27" s="62">
        <f t="shared" si="20"/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9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f t="shared" si="6"/>
        <v>0</v>
      </c>
      <c r="BW27" s="88" t="e">
        <f t="shared" si="21"/>
        <v>#DIV/0!</v>
      </c>
      <c r="BX27" s="62">
        <f t="shared" si="22"/>
        <v>0</v>
      </c>
      <c r="BY27" s="62"/>
      <c r="BZ27" s="89"/>
    </row>
    <row r="28" spans="1:78" s="67" customFormat="1" ht="15.75" hidden="1">
      <c r="A28" s="154"/>
      <c r="B28" s="212"/>
      <c r="C28" s="151" t="s">
        <v>55</v>
      </c>
      <c r="D28" s="62">
        <f t="shared" si="7"/>
        <v>0</v>
      </c>
      <c r="E28" s="62">
        <f t="shared" si="8"/>
        <v>0</v>
      </c>
      <c r="F28" s="62">
        <f t="shared" si="9"/>
        <v>0</v>
      </c>
      <c r="G28" s="62">
        <f t="shared" si="10"/>
        <v>0</v>
      </c>
      <c r="H28" s="62">
        <f t="shared" si="11"/>
        <v>0</v>
      </c>
      <c r="I28" s="62">
        <f t="shared" si="12"/>
        <v>0</v>
      </c>
      <c r="J28" s="62">
        <f t="shared" si="13"/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f t="shared" si="14"/>
        <v>0</v>
      </c>
      <c r="AN28" s="62">
        <f t="shared" si="15"/>
        <v>0</v>
      </c>
      <c r="AO28" s="62">
        <f t="shared" si="16"/>
        <v>0</v>
      </c>
      <c r="AP28" s="62">
        <f t="shared" si="17"/>
        <v>0</v>
      </c>
      <c r="AQ28" s="62">
        <f t="shared" si="18"/>
        <v>0</v>
      </c>
      <c r="AR28" s="62">
        <f t="shared" si="19"/>
        <v>0</v>
      </c>
      <c r="AS28" s="62">
        <f t="shared" si="20"/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9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f t="shared" si="6"/>
        <v>0</v>
      </c>
      <c r="BW28" s="88" t="e">
        <f t="shared" si="21"/>
        <v>#DIV/0!</v>
      </c>
      <c r="BX28" s="62">
        <f t="shared" si="22"/>
        <v>0</v>
      </c>
      <c r="BY28" s="62"/>
      <c r="BZ28" s="89"/>
    </row>
    <row r="29" spans="1:78" s="67" customFormat="1" ht="15.75" hidden="1">
      <c r="A29" s="154"/>
      <c r="B29" s="212"/>
      <c r="C29" s="151" t="s">
        <v>55</v>
      </c>
      <c r="D29" s="62">
        <f t="shared" si="7"/>
        <v>0</v>
      </c>
      <c r="E29" s="62">
        <f t="shared" si="8"/>
        <v>0</v>
      </c>
      <c r="F29" s="62">
        <f t="shared" si="9"/>
        <v>0</v>
      </c>
      <c r="G29" s="62">
        <f t="shared" si="10"/>
        <v>0</v>
      </c>
      <c r="H29" s="62">
        <f t="shared" si="11"/>
        <v>0</v>
      </c>
      <c r="I29" s="62">
        <f t="shared" si="12"/>
        <v>0</v>
      </c>
      <c r="J29" s="62">
        <f t="shared" si="13"/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f t="shared" si="14"/>
        <v>0</v>
      </c>
      <c r="AN29" s="62">
        <f t="shared" si="15"/>
        <v>0</v>
      </c>
      <c r="AO29" s="62">
        <f t="shared" si="16"/>
        <v>0</v>
      </c>
      <c r="AP29" s="62">
        <f t="shared" si="17"/>
        <v>0</v>
      </c>
      <c r="AQ29" s="62">
        <f t="shared" si="18"/>
        <v>0</v>
      </c>
      <c r="AR29" s="62">
        <f t="shared" si="19"/>
        <v>0</v>
      </c>
      <c r="AS29" s="62">
        <f t="shared" si="20"/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9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f t="shared" si="6"/>
        <v>0</v>
      </c>
      <c r="BW29" s="88" t="e">
        <f t="shared" si="21"/>
        <v>#DIV/0!</v>
      </c>
      <c r="BX29" s="62">
        <f t="shared" si="22"/>
        <v>0</v>
      </c>
      <c r="BY29" s="62"/>
      <c r="BZ29" s="89"/>
    </row>
    <row r="30" spans="1:78" s="57" customFormat="1" ht="31.5">
      <c r="A30" s="155" t="s">
        <v>43</v>
      </c>
      <c r="B30" s="174" t="s">
        <v>44</v>
      </c>
      <c r="C30" s="151" t="s">
        <v>55</v>
      </c>
      <c r="D30" s="51">
        <f aca="true" t="shared" si="23" ref="D30:AI30">D31+D33+D47+D53</f>
        <v>0</v>
      </c>
      <c r="E30" s="51">
        <f t="shared" si="23"/>
        <v>11.7560839712</v>
      </c>
      <c r="F30" s="51">
        <f t="shared" si="23"/>
        <v>0</v>
      </c>
      <c r="G30" s="51">
        <f t="shared" si="23"/>
        <v>0</v>
      </c>
      <c r="H30" s="51">
        <f t="shared" si="23"/>
        <v>0</v>
      </c>
      <c r="I30" s="51">
        <f t="shared" si="23"/>
        <v>0</v>
      </c>
      <c r="J30" s="51">
        <f t="shared" si="23"/>
        <v>0</v>
      </c>
      <c r="K30" s="51">
        <f t="shared" si="23"/>
        <v>0</v>
      </c>
      <c r="L30" s="51">
        <f t="shared" si="23"/>
        <v>0</v>
      </c>
      <c r="M30" s="51">
        <f t="shared" si="23"/>
        <v>0</v>
      </c>
      <c r="N30" s="51">
        <f t="shared" si="23"/>
        <v>0</v>
      </c>
      <c r="O30" s="51">
        <f t="shared" si="23"/>
        <v>0</v>
      </c>
      <c r="P30" s="51">
        <f t="shared" si="23"/>
        <v>0</v>
      </c>
      <c r="Q30" s="51">
        <f t="shared" si="23"/>
        <v>0</v>
      </c>
      <c r="R30" s="51">
        <f t="shared" si="23"/>
        <v>0</v>
      </c>
      <c r="S30" s="51">
        <f t="shared" si="23"/>
        <v>4.2448139712</v>
      </c>
      <c r="T30" s="51">
        <f t="shared" si="23"/>
        <v>0</v>
      </c>
      <c r="U30" s="51">
        <f t="shared" si="23"/>
        <v>0</v>
      </c>
      <c r="V30" s="51">
        <f t="shared" si="23"/>
        <v>0</v>
      </c>
      <c r="W30" s="51">
        <f t="shared" si="23"/>
        <v>0</v>
      </c>
      <c r="X30" s="51">
        <f t="shared" si="23"/>
        <v>0</v>
      </c>
      <c r="Y30" s="51">
        <f t="shared" si="23"/>
        <v>0</v>
      </c>
      <c r="Z30" s="51">
        <f t="shared" si="23"/>
        <v>5.1037</v>
      </c>
      <c r="AA30" s="51">
        <f t="shared" si="23"/>
        <v>0</v>
      </c>
      <c r="AB30" s="51">
        <f t="shared" si="23"/>
        <v>0</v>
      </c>
      <c r="AC30" s="51">
        <f t="shared" si="23"/>
        <v>0</v>
      </c>
      <c r="AD30" s="51">
        <f t="shared" si="23"/>
        <v>0</v>
      </c>
      <c r="AE30" s="51">
        <f t="shared" si="23"/>
        <v>0</v>
      </c>
      <c r="AF30" s="51">
        <f t="shared" si="23"/>
        <v>0</v>
      </c>
      <c r="AG30" s="51">
        <f t="shared" si="23"/>
        <v>2.4075699999999998</v>
      </c>
      <c r="AH30" s="51">
        <f t="shared" si="23"/>
        <v>0</v>
      </c>
      <c r="AI30" s="51">
        <f t="shared" si="23"/>
        <v>0</v>
      </c>
      <c r="AJ30" s="51">
        <f aca="true" t="shared" si="24" ref="AJ30:BK30">AJ31+AJ33+AJ47+AJ53</f>
        <v>0</v>
      </c>
      <c r="AK30" s="51">
        <f t="shared" si="24"/>
        <v>0</v>
      </c>
      <c r="AL30" s="51">
        <f t="shared" si="24"/>
        <v>0</v>
      </c>
      <c r="AM30" s="51">
        <f t="shared" si="24"/>
        <v>0</v>
      </c>
      <c r="AN30" s="51">
        <f t="shared" si="24"/>
        <v>0.41074549</v>
      </c>
      <c r="AO30" s="51">
        <f t="shared" si="24"/>
        <v>0</v>
      </c>
      <c r="AP30" s="51">
        <f t="shared" si="24"/>
        <v>0</v>
      </c>
      <c r="AQ30" s="51">
        <f t="shared" si="24"/>
        <v>0</v>
      </c>
      <c r="AR30" s="51">
        <f t="shared" si="24"/>
        <v>0</v>
      </c>
      <c r="AS30" s="51">
        <f t="shared" si="24"/>
        <v>0</v>
      </c>
      <c r="AT30" s="51">
        <f t="shared" si="24"/>
        <v>0</v>
      </c>
      <c r="AU30" s="51">
        <f t="shared" si="24"/>
        <v>0</v>
      </c>
      <c r="AV30" s="51">
        <f t="shared" si="24"/>
        <v>0</v>
      </c>
      <c r="AW30" s="51">
        <f t="shared" si="24"/>
        <v>0</v>
      </c>
      <c r="AX30" s="51">
        <f t="shared" si="24"/>
        <v>0</v>
      </c>
      <c r="AY30" s="51">
        <f t="shared" si="24"/>
        <v>0</v>
      </c>
      <c r="AZ30" s="51">
        <f t="shared" si="24"/>
        <v>0</v>
      </c>
      <c r="BA30" s="51">
        <f t="shared" si="24"/>
        <v>0</v>
      </c>
      <c r="BB30" s="51">
        <f t="shared" si="24"/>
        <v>0.41074549</v>
      </c>
      <c r="BC30" s="51">
        <f t="shared" si="24"/>
        <v>0</v>
      </c>
      <c r="BD30" s="51">
        <f t="shared" si="24"/>
        <v>0</v>
      </c>
      <c r="BE30" s="51">
        <f t="shared" si="24"/>
        <v>0</v>
      </c>
      <c r="BF30" s="51">
        <f t="shared" si="24"/>
        <v>0</v>
      </c>
      <c r="BG30" s="51">
        <f t="shared" si="24"/>
        <v>0</v>
      </c>
      <c r="BH30" s="62">
        <f t="shared" si="24"/>
        <v>0</v>
      </c>
      <c r="BI30" s="62">
        <f t="shared" si="24"/>
        <v>0.28307948</v>
      </c>
      <c r="BJ30" s="62">
        <f t="shared" si="24"/>
        <v>0.4</v>
      </c>
      <c r="BK30" s="62">
        <f t="shared" si="24"/>
        <v>0</v>
      </c>
      <c r="BL30" s="62">
        <v>0</v>
      </c>
      <c r="BM30" s="62">
        <f aca="true" t="shared" si="25" ref="BM30:BU30">BM31+BM33+BM47+BM53</f>
        <v>0</v>
      </c>
      <c r="BN30" s="62">
        <f t="shared" si="25"/>
        <v>0</v>
      </c>
      <c r="BO30" s="51">
        <f t="shared" si="25"/>
        <v>0</v>
      </c>
      <c r="BP30" s="51">
        <f t="shared" si="25"/>
        <v>0</v>
      </c>
      <c r="BQ30" s="51">
        <f t="shared" si="25"/>
        <v>0</v>
      </c>
      <c r="BR30" s="51">
        <f t="shared" si="25"/>
        <v>0</v>
      </c>
      <c r="BS30" s="51">
        <f t="shared" si="25"/>
        <v>0</v>
      </c>
      <c r="BT30" s="51">
        <f t="shared" si="25"/>
        <v>0</v>
      </c>
      <c r="BU30" s="51">
        <f t="shared" si="25"/>
        <v>0</v>
      </c>
      <c r="BV30" s="51">
        <f t="shared" si="6"/>
        <v>-11.3453384812</v>
      </c>
      <c r="BW30" s="88">
        <f t="shared" si="21"/>
        <v>-0.9650610278893684</v>
      </c>
      <c r="BX30" s="51">
        <f>BX31</f>
        <v>0</v>
      </c>
      <c r="BY30" s="51">
        <f>0</f>
        <v>0</v>
      </c>
      <c r="BZ30" s="89"/>
    </row>
    <row r="31" spans="1:78" s="57" customFormat="1" ht="31.5">
      <c r="A31" s="196" t="s">
        <v>134</v>
      </c>
      <c r="B31" s="174" t="s">
        <v>46</v>
      </c>
      <c r="C31" s="151" t="s">
        <v>55</v>
      </c>
      <c r="D31" s="51">
        <f>D32</f>
        <v>0</v>
      </c>
      <c r="E31" s="51">
        <f aca="true" t="shared" si="26" ref="E31:BP31">E32</f>
        <v>10.91027</v>
      </c>
      <c r="F31" s="51">
        <f t="shared" si="26"/>
        <v>0</v>
      </c>
      <c r="G31" s="51">
        <f t="shared" si="26"/>
        <v>0</v>
      </c>
      <c r="H31" s="51">
        <f t="shared" si="26"/>
        <v>0</v>
      </c>
      <c r="I31" s="51">
        <f t="shared" si="26"/>
        <v>0</v>
      </c>
      <c r="J31" s="51">
        <f t="shared" si="26"/>
        <v>0</v>
      </c>
      <c r="K31" s="51">
        <f t="shared" si="26"/>
        <v>0</v>
      </c>
      <c r="L31" s="51">
        <f t="shared" si="26"/>
        <v>0</v>
      </c>
      <c r="M31" s="51">
        <f t="shared" si="26"/>
        <v>0</v>
      </c>
      <c r="N31" s="51">
        <f t="shared" si="26"/>
        <v>0</v>
      </c>
      <c r="O31" s="51">
        <f t="shared" si="26"/>
        <v>0</v>
      </c>
      <c r="P31" s="51">
        <f t="shared" si="26"/>
        <v>0</v>
      </c>
      <c r="Q31" s="51">
        <f t="shared" si="26"/>
        <v>0</v>
      </c>
      <c r="R31" s="51">
        <f t="shared" si="26"/>
        <v>0</v>
      </c>
      <c r="S31" s="51">
        <f t="shared" si="26"/>
        <v>3.601</v>
      </c>
      <c r="T31" s="51">
        <f t="shared" si="26"/>
        <v>0</v>
      </c>
      <c r="U31" s="51">
        <f t="shared" si="26"/>
        <v>0</v>
      </c>
      <c r="V31" s="51">
        <f t="shared" si="26"/>
        <v>0</v>
      </c>
      <c r="W31" s="51">
        <f t="shared" si="26"/>
        <v>0</v>
      </c>
      <c r="X31" s="51">
        <f t="shared" si="26"/>
        <v>0</v>
      </c>
      <c r="Y31" s="51">
        <f t="shared" si="26"/>
        <v>0</v>
      </c>
      <c r="Z31" s="51">
        <f t="shared" si="26"/>
        <v>5.0027</v>
      </c>
      <c r="AA31" s="51">
        <f t="shared" si="26"/>
        <v>0</v>
      </c>
      <c r="AB31" s="51">
        <f t="shared" si="26"/>
        <v>0</v>
      </c>
      <c r="AC31" s="51">
        <f t="shared" si="26"/>
        <v>0</v>
      </c>
      <c r="AD31" s="51">
        <f t="shared" si="26"/>
        <v>0</v>
      </c>
      <c r="AE31" s="51">
        <f t="shared" si="26"/>
        <v>0</v>
      </c>
      <c r="AF31" s="51">
        <f t="shared" si="26"/>
        <v>0</v>
      </c>
      <c r="AG31" s="51">
        <f t="shared" si="26"/>
        <v>2.30657</v>
      </c>
      <c r="AH31" s="51">
        <f t="shared" si="26"/>
        <v>0</v>
      </c>
      <c r="AI31" s="51">
        <f t="shared" si="26"/>
        <v>0</v>
      </c>
      <c r="AJ31" s="51">
        <f t="shared" si="26"/>
        <v>0</v>
      </c>
      <c r="AK31" s="51">
        <f t="shared" si="26"/>
        <v>0</v>
      </c>
      <c r="AL31" s="51">
        <f t="shared" si="26"/>
        <v>0</v>
      </c>
      <c r="AM31" s="51">
        <f t="shared" si="26"/>
        <v>0</v>
      </c>
      <c r="AN31" s="51">
        <f>AN32</f>
        <v>0.01852657</v>
      </c>
      <c r="AO31" s="51">
        <f t="shared" si="26"/>
        <v>0</v>
      </c>
      <c r="AP31" s="51">
        <f t="shared" si="26"/>
        <v>0</v>
      </c>
      <c r="AQ31" s="51">
        <f t="shared" si="26"/>
        <v>0</v>
      </c>
      <c r="AR31" s="51">
        <f t="shared" si="26"/>
        <v>0</v>
      </c>
      <c r="AS31" s="51">
        <f t="shared" si="26"/>
        <v>0</v>
      </c>
      <c r="AT31" s="51">
        <f t="shared" si="26"/>
        <v>0</v>
      </c>
      <c r="AU31" s="51">
        <f t="shared" si="26"/>
        <v>0</v>
      </c>
      <c r="AV31" s="51">
        <f t="shared" si="26"/>
        <v>0</v>
      </c>
      <c r="AW31" s="51">
        <f t="shared" si="26"/>
        <v>0</v>
      </c>
      <c r="AX31" s="51">
        <f t="shared" si="26"/>
        <v>0</v>
      </c>
      <c r="AY31" s="51">
        <f t="shared" si="26"/>
        <v>0</v>
      </c>
      <c r="AZ31" s="51">
        <f t="shared" si="26"/>
        <v>0</v>
      </c>
      <c r="BA31" s="51">
        <f>BA32</f>
        <v>0</v>
      </c>
      <c r="BB31" s="51">
        <f>BB32</f>
        <v>0.01852657</v>
      </c>
      <c r="BC31" s="51">
        <f t="shared" si="26"/>
        <v>0</v>
      </c>
      <c r="BD31" s="51">
        <f t="shared" si="26"/>
        <v>0</v>
      </c>
      <c r="BE31" s="51">
        <f t="shared" si="26"/>
        <v>0</v>
      </c>
      <c r="BF31" s="51">
        <f t="shared" si="26"/>
        <v>0</v>
      </c>
      <c r="BG31" s="51">
        <f t="shared" si="26"/>
        <v>0</v>
      </c>
      <c r="BH31" s="51">
        <f t="shared" si="26"/>
        <v>0</v>
      </c>
      <c r="BI31" s="51">
        <f t="shared" si="26"/>
        <v>0</v>
      </c>
      <c r="BJ31" s="51">
        <f t="shared" si="26"/>
        <v>0</v>
      </c>
      <c r="BK31" s="51">
        <f t="shared" si="26"/>
        <v>0</v>
      </c>
      <c r="BL31" s="51">
        <f t="shared" si="26"/>
        <v>0</v>
      </c>
      <c r="BM31" s="51">
        <f t="shared" si="26"/>
        <v>0</v>
      </c>
      <c r="BN31" s="51">
        <f t="shared" si="26"/>
        <v>0</v>
      </c>
      <c r="BO31" s="51">
        <f t="shared" si="26"/>
        <v>0</v>
      </c>
      <c r="BP31" s="51">
        <f t="shared" si="26"/>
        <v>0</v>
      </c>
      <c r="BQ31" s="51">
        <f aca="true" t="shared" si="27" ref="BQ31:BY31">BQ32</f>
        <v>0</v>
      </c>
      <c r="BR31" s="51">
        <f t="shared" si="27"/>
        <v>0</v>
      </c>
      <c r="BS31" s="51">
        <f t="shared" si="27"/>
        <v>0</v>
      </c>
      <c r="BT31" s="51">
        <f t="shared" si="27"/>
        <v>0</v>
      </c>
      <c r="BU31" s="51">
        <f t="shared" si="27"/>
        <v>0</v>
      </c>
      <c r="BV31" s="51">
        <f t="shared" si="6"/>
        <v>-10.89174343</v>
      </c>
      <c r="BW31" s="88">
        <f t="shared" si="21"/>
        <v>-0.9983019146180616</v>
      </c>
      <c r="BX31" s="51">
        <f t="shared" si="27"/>
        <v>0</v>
      </c>
      <c r="BY31" s="51">
        <f t="shared" si="27"/>
        <v>0</v>
      </c>
      <c r="BZ31" s="89"/>
    </row>
    <row r="32" spans="1:78" s="57" customFormat="1" ht="15.75">
      <c r="A32" s="157" t="s">
        <v>47</v>
      </c>
      <c r="B32" s="212" t="s">
        <v>48</v>
      </c>
      <c r="C32" s="151" t="s">
        <v>55</v>
      </c>
      <c r="D32" s="51">
        <f aca="true" t="shared" si="28" ref="D32:J32">K32+R32++Y32+AF32</f>
        <v>0</v>
      </c>
      <c r="E32" s="51">
        <f t="shared" si="28"/>
        <v>10.91027</v>
      </c>
      <c r="F32" s="51">
        <f t="shared" si="28"/>
        <v>0</v>
      </c>
      <c r="G32" s="51">
        <f t="shared" si="28"/>
        <v>0</v>
      </c>
      <c r="H32" s="51">
        <f t="shared" si="28"/>
        <v>0</v>
      </c>
      <c r="I32" s="51">
        <f t="shared" si="28"/>
        <v>0</v>
      </c>
      <c r="J32" s="51">
        <f t="shared" si="28"/>
        <v>0</v>
      </c>
      <c r="K32" s="51">
        <v>0</v>
      </c>
      <c r="L32" s="51">
        <f>'12 Квартал освоение'!N31</f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f>'12 Квартал освоение'!R31</f>
        <v>3.601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f>'12 Квартал освоение'!V31</f>
        <v>5.0027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62">
        <v>0</v>
      </c>
      <c r="AG32" s="51">
        <f>'12 Квартал освоение'!Z31</f>
        <v>2.30657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f aca="true" t="shared" si="29" ref="AM32:AS32">AT32+BA32++BH32+BO32</f>
        <v>0</v>
      </c>
      <c r="AN32" s="51">
        <f>'12 Квартал освоение'!T31</f>
        <v>0.01852657</v>
      </c>
      <c r="AO32" s="51">
        <f t="shared" si="29"/>
        <v>0</v>
      </c>
      <c r="AP32" s="51">
        <f t="shared" si="29"/>
        <v>0</v>
      </c>
      <c r="AQ32" s="51">
        <f t="shared" si="29"/>
        <v>0</v>
      </c>
      <c r="AR32" s="51">
        <f t="shared" si="29"/>
        <v>0</v>
      </c>
      <c r="AS32" s="51">
        <f t="shared" si="29"/>
        <v>0</v>
      </c>
      <c r="AT32" s="51">
        <v>0</v>
      </c>
      <c r="AU32" s="62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0.01852657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f t="shared" si="6"/>
        <v>-10.89174343</v>
      </c>
      <c r="BW32" s="88">
        <f t="shared" si="21"/>
        <v>-0.9983019146180616</v>
      </c>
      <c r="BX32" s="51">
        <f>AM32-D32</f>
        <v>0</v>
      </c>
      <c r="BY32" s="51">
        <v>0</v>
      </c>
      <c r="BZ32" s="89" t="s">
        <v>234</v>
      </c>
    </row>
    <row r="33" spans="1:78" s="57" customFormat="1" ht="15.75">
      <c r="A33" s="155" t="s">
        <v>52</v>
      </c>
      <c r="B33" s="174" t="s">
        <v>181</v>
      </c>
      <c r="C33" s="151" t="s">
        <v>55</v>
      </c>
      <c r="D33" s="51">
        <f>D34+D35+D44</f>
        <v>0</v>
      </c>
      <c r="E33" s="51">
        <f aca="true" t="shared" si="30" ref="E33:BP33">E34+E35+E44</f>
        <v>0.8458139711999999</v>
      </c>
      <c r="F33" s="51">
        <f t="shared" si="30"/>
        <v>0</v>
      </c>
      <c r="G33" s="51">
        <f t="shared" si="30"/>
        <v>0</v>
      </c>
      <c r="H33" s="51">
        <f t="shared" si="30"/>
        <v>0</v>
      </c>
      <c r="I33" s="51">
        <f t="shared" si="30"/>
        <v>0</v>
      </c>
      <c r="J33" s="51">
        <f t="shared" si="30"/>
        <v>0</v>
      </c>
      <c r="K33" s="51">
        <f t="shared" si="30"/>
        <v>0</v>
      </c>
      <c r="L33" s="51">
        <f t="shared" si="30"/>
        <v>0</v>
      </c>
      <c r="M33" s="51">
        <f t="shared" si="30"/>
        <v>0</v>
      </c>
      <c r="N33" s="51">
        <f t="shared" si="30"/>
        <v>0</v>
      </c>
      <c r="O33" s="51">
        <f t="shared" si="30"/>
        <v>0</v>
      </c>
      <c r="P33" s="51">
        <f t="shared" si="30"/>
        <v>0</v>
      </c>
      <c r="Q33" s="51">
        <f t="shared" si="30"/>
        <v>0</v>
      </c>
      <c r="R33" s="51">
        <f t="shared" si="30"/>
        <v>0</v>
      </c>
      <c r="S33" s="51">
        <f t="shared" si="30"/>
        <v>0.6438139712</v>
      </c>
      <c r="T33" s="51">
        <f t="shared" si="30"/>
        <v>0</v>
      </c>
      <c r="U33" s="51">
        <f t="shared" si="30"/>
        <v>0</v>
      </c>
      <c r="V33" s="51">
        <f t="shared" si="30"/>
        <v>0</v>
      </c>
      <c r="W33" s="51">
        <f t="shared" si="30"/>
        <v>0</v>
      </c>
      <c r="X33" s="51">
        <f t="shared" si="30"/>
        <v>0</v>
      </c>
      <c r="Y33" s="51">
        <f t="shared" si="30"/>
        <v>0</v>
      </c>
      <c r="Z33" s="51">
        <f t="shared" si="30"/>
        <v>0.101</v>
      </c>
      <c r="AA33" s="51">
        <f t="shared" si="30"/>
        <v>0</v>
      </c>
      <c r="AB33" s="51">
        <f t="shared" si="30"/>
        <v>0</v>
      </c>
      <c r="AC33" s="51">
        <f t="shared" si="30"/>
        <v>0</v>
      </c>
      <c r="AD33" s="51">
        <f t="shared" si="30"/>
        <v>0</v>
      </c>
      <c r="AE33" s="51">
        <f t="shared" si="30"/>
        <v>0</v>
      </c>
      <c r="AF33" s="51">
        <f t="shared" si="30"/>
        <v>0</v>
      </c>
      <c r="AG33" s="51">
        <f t="shared" si="30"/>
        <v>0.10099999999999996</v>
      </c>
      <c r="AH33" s="51">
        <f t="shared" si="30"/>
        <v>0</v>
      </c>
      <c r="AI33" s="51">
        <f t="shared" si="30"/>
        <v>0</v>
      </c>
      <c r="AJ33" s="51">
        <f t="shared" si="30"/>
        <v>0</v>
      </c>
      <c r="AK33" s="51">
        <f t="shared" si="30"/>
        <v>0</v>
      </c>
      <c r="AL33" s="51">
        <f t="shared" si="30"/>
        <v>0</v>
      </c>
      <c r="AM33" s="51">
        <f t="shared" si="30"/>
        <v>0</v>
      </c>
      <c r="AN33" s="51">
        <f>AN34+AN35+AN44+AN45+AN46</f>
        <v>0.17795645999999998</v>
      </c>
      <c r="AO33" s="51">
        <f t="shared" si="30"/>
        <v>0</v>
      </c>
      <c r="AP33" s="51">
        <f t="shared" si="30"/>
        <v>0</v>
      </c>
      <c r="AQ33" s="51">
        <f t="shared" si="30"/>
        <v>0</v>
      </c>
      <c r="AR33" s="51">
        <f t="shared" si="30"/>
        <v>0</v>
      </c>
      <c r="AS33" s="51">
        <f t="shared" si="30"/>
        <v>0</v>
      </c>
      <c r="AT33" s="51">
        <f t="shared" si="30"/>
        <v>0</v>
      </c>
      <c r="AU33" s="51">
        <f t="shared" si="30"/>
        <v>0</v>
      </c>
      <c r="AV33" s="51">
        <f t="shared" si="30"/>
        <v>0</v>
      </c>
      <c r="AW33" s="51">
        <f t="shared" si="30"/>
        <v>0</v>
      </c>
      <c r="AX33" s="51">
        <f t="shared" si="30"/>
        <v>0</v>
      </c>
      <c r="AY33" s="51">
        <f t="shared" si="30"/>
        <v>0</v>
      </c>
      <c r="AZ33" s="51">
        <f t="shared" si="30"/>
        <v>0</v>
      </c>
      <c r="BA33" s="51">
        <f>BA34+BA35+BA44</f>
        <v>0</v>
      </c>
      <c r="BB33" s="51">
        <f>BB34+BB35+BB44+BB45+BB46</f>
        <v>0.17795645999999998</v>
      </c>
      <c r="BC33" s="51">
        <f t="shared" si="30"/>
        <v>0</v>
      </c>
      <c r="BD33" s="51">
        <f t="shared" si="30"/>
        <v>0</v>
      </c>
      <c r="BE33" s="51">
        <f t="shared" si="30"/>
        <v>0</v>
      </c>
      <c r="BF33" s="51">
        <f t="shared" si="30"/>
        <v>0</v>
      </c>
      <c r="BG33" s="51">
        <f t="shared" si="30"/>
        <v>0</v>
      </c>
      <c r="BH33" s="51">
        <f t="shared" si="30"/>
        <v>0</v>
      </c>
      <c r="BI33" s="51">
        <f t="shared" si="30"/>
        <v>0</v>
      </c>
      <c r="BJ33" s="51">
        <f t="shared" si="30"/>
        <v>0</v>
      </c>
      <c r="BK33" s="51">
        <f t="shared" si="30"/>
        <v>0</v>
      </c>
      <c r="BL33" s="51">
        <f t="shared" si="30"/>
        <v>0</v>
      </c>
      <c r="BM33" s="51">
        <f t="shared" si="30"/>
        <v>0</v>
      </c>
      <c r="BN33" s="51">
        <f t="shared" si="30"/>
        <v>0</v>
      </c>
      <c r="BO33" s="51">
        <f t="shared" si="30"/>
        <v>0</v>
      </c>
      <c r="BP33" s="51">
        <f t="shared" si="30"/>
        <v>0</v>
      </c>
      <c r="BQ33" s="51">
        <f aca="true" t="shared" si="31" ref="BQ33:BY33">BQ34+BQ35+BQ44</f>
        <v>0</v>
      </c>
      <c r="BR33" s="51">
        <f t="shared" si="31"/>
        <v>0</v>
      </c>
      <c r="BS33" s="51">
        <f t="shared" si="31"/>
        <v>0</v>
      </c>
      <c r="BT33" s="51">
        <f t="shared" si="31"/>
        <v>0</v>
      </c>
      <c r="BU33" s="51">
        <f t="shared" si="31"/>
        <v>0</v>
      </c>
      <c r="BV33" s="51">
        <f t="shared" si="6"/>
        <v>-0.6678575111999999</v>
      </c>
      <c r="BW33" s="88">
        <f t="shared" si="21"/>
        <v>-0.7896033098773197</v>
      </c>
      <c r="BX33" s="51">
        <f t="shared" si="31"/>
        <v>0</v>
      </c>
      <c r="BY33" s="51">
        <f t="shared" si="31"/>
        <v>0</v>
      </c>
      <c r="BZ33" s="89"/>
    </row>
    <row r="34" spans="1:78" s="57" customFormat="1" ht="63">
      <c r="A34" s="154" t="s">
        <v>158</v>
      </c>
      <c r="B34" s="212" t="s">
        <v>213</v>
      </c>
      <c r="C34" s="151" t="s">
        <v>55</v>
      </c>
      <c r="D34" s="51">
        <f aca="true" t="shared" si="32" ref="D34:D44">K34+R34++Y34+AF34</f>
        <v>0</v>
      </c>
      <c r="E34" s="51">
        <f aca="true" t="shared" si="33" ref="E34:E44">L34+S34++Z34+AG34</f>
        <v>0.3033372192</v>
      </c>
      <c r="F34" s="51">
        <f aca="true" t="shared" si="34" ref="F34:F44">M34+T34++AA34+AH34</f>
        <v>0</v>
      </c>
      <c r="G34" s="51">
        <f aca="true" t="shared" si="35" ref="G34:G44">N34+U34++AB34+AI34</f>
        <v>0</v>
      </c>
      <c r="H34" s="51">
        <f aca="true" t="shared" si="36" ref="H34:H43">O34+V34++AC34+AJ34</f>
        <v>0</v>
      </c>
      <c r="I34" s="51">
        <f aca="true" t="shared" si="37" ref="I34:I44">P34+W34++AD34+AK34</f>
        <v>0</v>
      </c>
      <c r="J34" s="51">
        <f aca="true" t="shared" si="38" ref="J34:J44">Q34+X34++AE34+AL34</f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f>'12 Квартал освоение'!R33</f>
        <v>0.3033372192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f aca="true" t="shared" si="39" ref="AM34:AM44">AT34+BA34++BH34+BO34</f>
        <v>0</v>
      </c>
      <c r="AN34" s="51">
        <f aca="true" t="shared" si="40" ref="AN34:AN46">AU34+BB34++BI34+BP34</f>
        <v>0</v>
      </c>
      <c r="AO34" s="51">
        <f aca="true" t="shared" si="41" ref="AO34:AO44">AV34+BC34++BJ34+BQ34</f>
        <v>0</v>
      </c>
      <c r="AP34" s="51">
        <f aca="true" t="shared" si="42" ref="AP34:AP44">AW34+BD34++BK34+BR34</f>
        <v>0</v>
      </c>
      <c r="AQ34" s="51">
        <f aca="true" t="shared" si="43" ref="AQ34:AQ44">AX34+BE34++BL34+BS34</f>
        <v>0</v>
      </c>
      <c r="AR34" s="51">
        <f aca="true" t="shared" si="44" ref="AR34:AR44">AY34+BF34++BM34+BT34</f>
        <v>0</v>
      </c>
      <c r="AS34" s="51">
        <f aca="true" t="shared" si="45" ref="AS34:AS44">AZ34+BG34++BN34+BU34</f>
        <v>0</v>
      </c>
      <c r="AT34" s="51">
        <v>0</v>
      </c>
      <c r="AU34" s="93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f t="shared" si="6"/>
        <v>-0.3033372192</v>
      </c>
      <c r="BW34" s="88">
        <f t="shared" si="21"/>
        <v>-1</v>
      </c>
      <c r="BX34" s="51">
        <f aca="true" t="shared" si="46" ref="BX34:BX46">AM34-D34</f>
        <v>0</v>
      </c>
      <c r="BY34" s="51">
        <f aca="true" t="shared" si="47" ref="BY34:BY69">BY35+BY36+BY45</f>
        <v>0</v>
      </c>
      <c r="BZ34" s="89" t="s">
        <v>49</v>
      </c>
    </row>
    <row r="35" spans="1:78" s="67" customFormat="1" ht="69" customHeight="1">
      <c r="A35" s="154" t="s">
        <v>159</v>
      </c>
      <c r="B35" s="212" t="s">
        <v>214</v>
      </c>
      <c r="C35" s="151" t="s">
        <v>55</v>
      </c>
      <c r="D35" s="51">
        <f t="shared" si="32"/>
        <v>0</v>
      </c>
      <c r="E35" s="51">
        <f t="shared" si="33"/>
        <v>0.239476752</v>
      </c>
      <c r="F35" s="51">
        <f t="shared" si="34"/>
        <v>0</v>
      </c>
      <c r="G35" s="51">
        <f t="shared" si="35"/>
        <v>0</v>
      </c>
      <c r="H35" s="51">
        <v>0</v>
      </c>
      <c r="I35" s="51">
        <f t="shared" si="37"/>
        <v>0</v>
      </c>
      <c r="J35" s="51">
        <f t="shared" si="38"/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f>'12 Квартал освоение'!R34</f>
        <v>0.239476752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f>'12 Квартал освоение'!V34</f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f t="shared" si="39"/>
        <v>0</v>
      </c>
      <c r="AN35" s="51">
        <f t="shared" si="40"/>
        <v>0</v>
      </c>
      <c r="AO35" s="51">
        <f t="shared" si="41"/>
        <v>0</v>
      </c>
      <c r="AP35" s="51">
        <f t="shared" si="42"/>
        <v>0</v>
      </c>
      <c r="AQ35" s="51">
        <f t="shared" si="43"/>
        <v>0</v>
      </c>
      <c r="AR35" s="51">
        <f t="shared" si="44"/>
        <v>0</v>
      </c>
      <c r="AS35" s="51">
        <f t="shared" si="45"/>
        <v>0</v>
      </c>
      <c r="AT35" s="51">
        <v>0</v>
      </c>
      <c r="AU35" s="93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f t="shared" si="6"/>
        <v>-0.239476752</v>
      </c>
      <c r="BW35" s="88">
        <f t="shared" si="21"/>
        <v>-1</v>
      </c>
      <c r="BX35" s="51">
        <f t="shared" si="46"/>
        <v>0</v>
      </c>
      <c r="BY35" s="51">
        <f t="shared" si="47"/>
        <v>0</v>
      </c>
      <c r="BZ35" s="89" t="s">
        <v>49</v>
      </c>
    </row>
    <row r="36" spans="1:78" s="57" customFormat="1" ht="63" hidden="1">
      <c r="A36" s="154" t="s">
        <v>160</v>
      </c>
      <c r="B36" s="111"/>
      <c r="C36" s="151" t="s">
        <v>55</v>
      </c>
      <c r="D36" s="51">
        <f t="shared" si="32"/>
        <v>0</v>
      </c>
      <c r="E36" s="51" t="e">
        <f t="shared" si="33"/>
        <v>#REF!</v>
      </c>
      <c r="F36" s="51">
        <f t="shared" si="34"/>
        <v>0</v>
      </c>
      <c r="G36" s="51">
        <f t="shared" si="35"/>
        <v>0</v>
      </c>
      <c r="H36" s="51">
        <f t="shared" si="36"/>
        <v>0.075</v>
      </c>
      <c r="I36" s="51">
        <f t="shared" si="37"/>
        <v>0</v>
      </c>
      <c r="J36" s="51">
        <f t="shared" si="38"/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f>'12 Квартал освоение'!R35</f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 t="e">
        <f>'12 Квартал освоение'!V35</f>
        <v>#REF!</v>
      </c>
      <c r="AA36" s="51">
        <v>0</v>
      </c>
      <c r="AB36" s="51">
        <v>0</v>
      </c>
      <c r="AC36" s="51">
        <v>0.075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f t="shared" si="39"/>
        <v>0</v>
      </c>
      <c r="AN36" s="51">
        <f t="shared" si="40"/>
        <v>0</v>
      </c>
      <c r="AO36" s="51">
        <f t="shared" si="41"/>
        <v>0</v>
      </c>
      <c r="AP36" s="51">
        <f t="shared" si="42"/>
        <v>0</v>
      </c>
      <c r="AQ36" s="51">
        <f t="shared" si="43"/>
        <v>0</v>
      </c>
      <c r="AR36" s="51">
        <f t="shared" si="44"/>
        <v>0</v>
      </c>
      <c r="AS36" s="51">
        <f t="shared" si="45"/>
        <v>0</v>
      </c>
      <c r="AT36" s="51">
        <v>0</v>
      </c>
      <c r="AU36" s="93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 t="e">
        <f t="shared" si="6"/>
        <v>#REF!</v>
      </c>
      <c r="BW36" s="88" t="e">
        <f t="shared" si="21"/>
        <v>#REF!</v>
      </c>
      <c r="BX36" s="51">
        <f t="shared" si="46"/>
        <v>0</v>
      </c>
      <c r="BY36" s="51">
        <f t="shared" si="47"/>
        <v>0</v>
      </c>
      <c r="BZ36" s="89" t="s">
        <v>49</v>
      </c>
    </row>
    <row r="37" spans="1:78" s="57" customFormat="1" ht="63" hidden="1">
      <c r="A37" s="154" t="s">
        <v>161</v>
      </c>
      <c r="B37" s="111"/>
      <c r="C37" s="151" t="s">
        <v>55</v>
      </c>
      <c r="D37" s="51">
        <f t="shared" si="32"/>
        <v>0</v>
      </c>
      <c r="E37" s="51" t="e">
        <f t="shared" si="33"/>
        <v>#REF!</v>
      </c>
      <c r="F37" s="51">
        <f t="shared" si="34"/>
        <v>0</v>
      </c>
      <c r="G37" s="51">
        <f t="shared" si="35"/>
        <v>0</v>
      </c>
      <c r="H37" s="51">
        <f t="shared" si="36"/>
        <v>0.075</v>
      </c>
      <c r="I37" s="51">
        <f t="shared" si="37"/>
        <v>0</v>
      </c>
      <c r="J37" s="51">
        <f t="shared" si="38"/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f>'12 Квартал освоение'!R36</f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 t="e">
        <f>'12 Квартал освоение'!V36</f>
        <v>#REF!</v>
      </c>
      <c r="AA37" s="51">
        <v>0</v>
      </c>
      <c r="AB37" s="51">
        <v>0</v>
      </c>
      <c r="AC37" s="51">
        <v>0.075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f t="shared" si="39"/>
        <v>0</v>
      </c>
      <c r="AN37" s="51">
        <f t="shared" si="40"/>
        <v>0</v>
      </c>
      <c r="AO37" s="51">
        <f t="shared" si="41"/>
        <v>0</v>
      </c>
      <c r="AP37" s="51">
        <f t="shared" si="42"/>
        <v>0</v>
      </c>
      <c r="AQ37" s="51">
        <f t="shared" si="43"/>
        <v>0</v>
      </c>
      <c r="AR37" s="51">
        <f t="shared" si="44"/>
        <v>0</v>
      </c>
      <c r="AS37" s="51">
        <f t="shared" si="45"/>
        <v>0</v>
      </c>
      <c r="AT37" s="51">
        <v>0</v>
      </c>
      <c r="AU37" s="93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 t="e">
        <f t="shared" si="6"/>
        <v>#REF!</v>
      </c>
      <c r="BW37" s="88" t="e">
        <f t="shared" si="21"/>
        <v>#REF!</v>
      </c>
      <c r="BX37" s="51">
        <f t="shared" si="46"/>
        <v>0</v>
      </c>
      <c r="BY37" s="51">
        <f t="shared" si="47"/>
        <v>0</v>
      </c>
      <c r="BZ37" s="89" t="s">
        <v>49</v>
      </c>
    </row>
    <row r="38" spans="1:78" s="57" customFormat="1" ht="63" hidden="1">
      <c r="A38" s="154" t="s">
        <v>162</v>
      </c>
      <c r="B38" s="111"/>
      <c r="C38" s="151" t="s">
        <v>55</v>
      </c>
      <c r="D38" s="51">
        <f t="shared" si="32"/>
        <v>0</v>
      </c>
      <c r="E38" s="51" t="e">
        <f t="shared" si="33"/>
        <v>#REF!</v>
      </c>
      <c r="F38" s="51">
        <f t="shared" si="34"/>
        <v>0</v>
      </c>
      <c r="G38" s="51">
        <f t="shared" si="35"/>
        <v>0</v>
      </c>
      <c r="H38" s="51">
        <f t="shared" si="36"/>
        <v>0.075</v>
      </c>
      <c r="I38" s="51">
        <f t="shared" si="37"/>
        <v>0</v>
      </c>
      <c r="J38" s="51">
        <f t="shared" si="38"/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f>'12 Квартал освоение'!R37</f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 t="e">
        <f>'12 Квартал освоение'!V37</f>
        <v>#REF!</v>
      </c>
      <c r="AA38" s="51">
        <v>0</v>
      </c>
      <c r="AB38" s="51">
        <v>0</v>
      </c>
      <c r="AC38" s="51">
        <v>0.075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f t="shared" si="39"/>
        <v>0</v>
      </c>
      <c r="AN38" s="51">
        <f t="shared" si="40"/>
        <v>0</v>
      </c>
      <c r="AO38" s="51">
        <f t="shared" si="41"/>
        <v>0</v>
      </c>
      <c r="AP38" s="51">
        <f t="shared" si="42"/>
        <v>0</v>
      </c>
      <c r="AQ38" s="51">
        <f t="shared" si="43"/>
        <v>0</v>
      </c>
      <c r="AR38" s="51">
        <f t="shared" si="44"/>
        <v>0</v>
      </c>
      <c r="AS38" s="51">
        <f t="shared" si="45"/>
        <v>0</v>
      </c>
      <c r="AT38" s="51">
        <v>0</v>
      </c>
      <c r="AU38" s="93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 t="e">
        <f t="shared" si="6"/>
        <v>#REF!</v>
      </c>
      <c r="BW38" s="88" t="e">
        <f t="shared" si="21"/>
        <v>#REF!</v>
      </c>
      <c r="BX38" s="51">
        <f t="shared" si="46"/>
        <v>0</v>
      </c>
      <c r="BY38" s="51">
        <f t="shared" si="47"/>
        <v>0</v>
      </c>
      <c r="BZ38" s="89" t="s">
        <v>49</v>
      </c>
    </row>
    <row r="39" spans="1:78" s="57" customFormat="1" ht="63" hidden="1">
      <c r="A39" s="154" t="s">
        <v>163</v>
      </c>
      <c r="B39" s="111"/>
      <c r="C39" s="151" t="s">
        <v>55</v>
      </c>
      <c r="D39" s="51">
        <f t="shared" si="32"/>
        <v>0</v>
      </c>
      <c r="E39" s="51" t="e">
        <f t="shared" si="33"/>
        <v>#REF!</v>
      </c>
      <c r="F39" s="51">
        <f t="shared" si="34"/>
        <v>0</v>
      </c>
      <c r="G39" s="51">
        <f t="shared" si="35"/>
        <v>0</v>
      </c>
      <c r="H39" s="51">
        <f t="shared" si="36"/>
        <v>0.075</v>
      </c>
      <c r="I39" s="51">
        <f t="shared" si="37"/>
        <v>0</v>
      </c>
      <c r="J39" s="51">
        <f t="shared" si="38"/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f>'12 Квартал освоение'!R38</f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 t="e">
        <f>'12 Квартал освоение'!V38</f>
        <v>#REF!</v>
      </c>
      <c r="AA39" s="51">
        <v>0</v>
      </c>
      <c r="AB39" s="51">
        <v>0</v>
      </c>
      <c r="AC39" s="51">
        <v>0.075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f t="shared" si="39"/>
        <v>0</v>
      </c>
      <c r="AN39" s="51">
        <f t="shared" si="40"/>
        <v>0</v>
      </c>
      <c r="AO39" s="51">
        <f t="shared" si="41"/>
        <v>0</v>
      </c>
      <c r="AP39" s="51">
        <f t="shared" si="42"/>
        <v>0</v>
      </c>
      <c r="AQ39" s="51">
        <f t="shared" si="43"/>
        <v>0</v>
      </c>
      <c r="AR39" s="51">
        <f t="shared" si="44"/>
        <v>0</v>
      </c>
      <c r="AS39" s="51">
        <f t="shared" si="45"/>
        <v>0</v>
      </c>
      <c r="AT39" s="51">
        <v>0</v>
      </c>
      <c r="AU39" s="93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 t="e">
        <f t="shared" si="6"/>
        <v>#REF!</v>
      </c>
      <c r="BW39" s="88" t="e">
        <f t="shared" si="21"/>
        <v>#REF!</v>
      </c>
      <c r="BX39" s="51">
        <f t="shared" si="46"/>
        <v>0</v>
      </c>
      <c r="BY39" s="51">
        <f t="shared" si="47"/>
        <v>0</v>
      </c>
      <c r="BZ39" s="89" t="s">
        <v>49</v>
      </c>
    </row>
    <row r="40" spans="1:78" s="57" customFormat="1" ht="63" hidden="1">
      <c r="A40" s="154" t="s">
        <v>164</v>
      </c>
      <c r="B40" s="111"/>
      <c r="C40" s="151" t="s">
        <v>55</v>
      </c>
      <c r="D40" s="51">
        <f t="shared" si="32"/>
        <v>0</v>
      </c>
      <c r="E40" s="51" t="e">
        <f t="shared" si="33"/>
        <v>#REF!</v>
      </c>
      <c r="F40" s="51">
        <f t="shared" si="34"/>
        <v>0</v>
      </c>
      <c r="G40" s="51">
        <f t="shared" si="35"/>
        <v>0</v>
      </c>
      <c r="H40" s="51">
        <f t="shared" si="36"/>
        <v>0.075</v>
      </c>
      <c r="I40" s="51">
        <f t="shared" si="37"/>
        <v>0</v>
      </c>
      <c r="J40" s="51">
        <f t="shared" si="38"/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f>'12 Квартал освоение'!R39</f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 t="e">
        <f>'12 Квартал освоение'!V39</f>
        <v>#REF!</v>
      </c>
      <c r="AA40" s="51">
        <v>0</v>
      </c>
      <c r="AB40" s="51">
        <v>0</v>
      </c>
      <c r="AC40" s="51">
        <v>0.075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f t="shared" si="39"/>
        <v>0</v>
      </c>
      <c r="AN40" s="51">
        <f t="shared" si="40"/>
        <v>0</v>
      </c>
      <c r="AO40" s="51">
        <f t="shared" si="41"/>
        <v>0</v>
      </c>
      <c r="AP40" s="51">
        <f t="shared" si="42"/>
        <v>0</v>
      </c>
      <c r="AQ40" s="51">
        <f t="shared" si="43"/>
        <v>0</v>
      </c>
      <c r="AR40" s="51">
        <f t="shared" si="44"/>
        <v>0</v>
      </c>
      <c r="AS40" s="51">
        <f t="shared" si="45"/>
        <v>0</v>
      </c>
      <c r="AT40" s="51">
        <v>0</v>
      </c>
      <c r="AU40" s="93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 t="e">
        <f t="shared" si="6"/>
        <v>#REF!</v>
      </c>
      <c r="BW40" s="88" t="e">
        <f t="shared" si="21"/>
        <v>#REF!</v>
      </c>
      <c r="BX40" s="51">
        <f t="shared" si="46"/>
        <v>0</v>
      </c>
      <c r="BY40" s="51">
        <f t="shared" si="47"/>
        <v>0</v>
      </c>
      <c r="BZ40" s="89" t="s">
        <v>49</v>
      </c>
    </row>
    <row r="41" spans="1:78" s="57" customFormat="1" ht="63" hidden="1">
      <c r="A41" s="154" t="s">
        <v>165</v>
      </c>
      <c r="B41" s="111"/>
      <c r="C41" s="151" t="s">
        <v>55</v>
      </c>
      <c r="D41" s="51">
        <f t="shared" si="32"/>
        <v>0</v>
      </c>
      <c r="E41" s="51" t="e">
        <f t="shared" si="33"/>
        <v>#REF!</v>
      </c>
      <c r="F41" s="51">
        <f t="shared" si="34"/>
        <v>0</v>
      </c>
      <c r="G41" s="51">
        <f t="shared" si="35"/>
        <v>0</v>
      </c>
      <c r="H41" s="51">
        <f t="shared" si="36"/>
        <v>0.075</v>
      </c>
      <c r="I41" s="51">
        <f t="shared" si="37"/>
        <v>0</v>
      </c>
      <c r="J41" s="51">
        <f t="shared" si="38"/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f>'12 Квартал освоение'!R40</f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 t="e">
        <f>'12 Квартал освоение'!V40</f>
        <v>#REF!</v>
      </c>
      <c r="AA41" s="51">
        <v>0</v>
      </c>
      <c r="AB41" s="51">
        <v>0</v>
      </c>
      <c r="AC41" s="51">
        <v>0.075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f t="shared" si="39"/>
        <v>0</v>
      </c>
      <c r="AN41" s="51">
        <f t="shared" si="40"/>
        <v>0</v>
      </c>
      <c r="AO41" s="51">
        <f t="shared" si="41"/>
        <v>0</v>
      </c>
      <c r="AP41" s="51">
        <f t="shared" si="42"/>
        <v>0</v>
      </c>
      <c r="AQ41" s="51">
        <f t="shared" si="43"/>
        <v>0</v>
      </c>
      <c r="AR41" s="51">
        <f t="shared" si="44"/>
        <v>0</v>
      </c>
      <c r="AS41" s="51">
        <f t="shared" si="45"/>
        <v>0</v>
      </c>
      <c r="AT41" s="51">
        <v>0</v>
      </c>
      <c r="AU41" s="93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 t="e">
        <f t="shared" si="6"/>
        <v>#REF!</v>
      </c>
      <c r="BW41" s="88" t="e">
        <f t="shared" si="21"/>
        <v>#REF!</v>
      </c>
      <c r="BX41" s="51">
        <f t="shared" si="46"/>
        <v>0</v>
      </c>
      <c r="BY41" s="51">
        <f t="shared" si="47"/>
        <v>0</v>
      </c>
      <c r="BZ41" s="89" t="s">
        <v>49</v>
      </c>
    </row>
    <row r="42" spans="1:78" s="57" customFormat="1" ht="63" hidden="1">
      <c r="A42" s="154" t="s">
        <v>166</v>
      </c>
      <c r="B42" s="111"/>
      <c r="C42" s="151" t="s">
        <v>55</v>
      </c>
      <c r="D42" s="51">
        <f t="shared" si="32"/>
        <v>0</v>
      </c>
      <c r="E42" s="51" t="e">
        <f t="shared" si="33"/>
        <v>#REF!</v>
      </c>
      <c r="F42" s="51">
        <f t="shared" si="34"/>
        <v>0</v>
      </c>
      <c r="G42" s="51">
        <f t="shared" si="35"/>
        <v>0</v>
      </c>
      <c r="H42" s="51">
        <f t="shared" si="36"/>
        <v>0.075</v>
      </c>
      <c r="I42" s="51">
        <f t="shared" si="37"/>
        <v>0</v>
      </c>
      <c r="J42" s="51">
        <f t="shared" si="38"/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f>'12 Квартал освоение'!R41</f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 t="e">
        <f>'12 Квартал освоение'!V41</f>
        <v>#REF!</v>
      </c>
      <c r="AA42" s="51">
        <v>0</v>
      </c>
      <c r="AB42" s="51">
        <v>0</v>
      </c>
      <c r="AC42" s="51">
        <v>0.075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f t="shared" si="39"/>
        <v>0</v>
      </c>
      <c r="AN42" s="51">
        <f t="shared" si="40"/>
        <v>0</v>
      </c>
      <c r="AO42" s="51">
        <f t="shared" si="41"/>
        <v>0</v>
      </c>
      <c r="AP42" s="51">
        <f t="shared" si="42"/>
        <v>0</v>
      </c>
      <c r="AQ42" s="51">
        <f t="shared" si="43"/>
        <v>0</v>
      </c>
      <c r="AR42" s="51">
        <f t="shared" si="44"/>
        <v>0</v>
      </c>
      <c r="AS42" s="51">
        <f t="shared" si="45"/>
        <v>0</v>
      </c>
      <c r="AT42" s="51">
        <v>0</v>
      </c>
      <c r="AU42" s="93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 t="e">
        <f t="shared" si="6"/>
        <v>#REF!</v>
      </c>
      <c r="BW42" s="88" t="e">
        <f t="shared" si="21"/>
        <v>#REF!</v>
      </c>
      <c r="BX42" s="51">
        <f t="shared" si="46"/>
        <v>0</v>
      </c>
      <c r="BY42" s="51">
        <f t="shared" si="47"/>
        <v>0</v>
      </c>
      <c r="BZ42" s="89" t="s">
        <v>49</v>
      </c>
    </row>
    <row r="43" spans="1:78" s="57" customFormat="1" ht="63" hidden="1">
      <c r="A43" s="154" t="s">
        <v>167</v>
      </c>
      <c r="B43" s="138"/>
      <c r="C43" s="151" t="s">
        <v>55</v>
      </c>
      <c r="D43" s="51">
        <f t="shared" si="32"/>
        <v>0</v>
      </c>
      <c r="E43" s="51">
        <f t="shared" si="33"/>
        <v>0</v>
      </c>
      <c r="F43" s="51">
        <f t="shared" si="34"/>
        <v>0</v>
      </c>
      <c r="G43" s="51">
        <f t="shared" si="35"/>
        <v>0</v>
      </c>
      <c r="H43" s="51">
        <f t="shared" si="36"/>
        <v>0</v>
      </c>
      <c r="I43" s="51">
        <f t="shared" si="37"/>
        <v>0</v>
      </c>
      <c r="J43" s="51">
        <f t="shared" si="38"/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f>'12 Квартал освоение'!R42</f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f t="shared" si="39"/>
        <v>0</v>
      </c>
      <c r="AN43" s="51">
        <f t="shared" si="40"/>
        <v>0.12569472</v>
      </c>
      <c r="AO43" s="51">
        <f t="shared" si="41"/>
        <v>0</v>
      </c>
      <c r="AP43" s="51">
        <f t="shared" si="42"/>
        <v>0</v>
      </c>
      <c r="AQ43" s="51">
        <f t="shared" si="43"/>
        <v>1.729</v>
      </c>
      <c r="AR43" s="51">
        <f t="shared" si="44"/>
        <v>0</v>
      </c>
      <c r="AS43" s="51">
        <f t="shared" si="45"/>
        <v>0</v>
      </c>
      <c r="AT43" s="51">
        <v>0</v>
      </c>
      <c r="AU43" s="93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51">
        <v>0</v>
      </c>
      <c r="BP43" s="62">
        <f>125.69472/1000</f>
        <v>0.12569472</v>
      </c>
      <c r="BQ43" s="51">
        <v>0</v>
      </c>
      <c r="BR43" s="51">
        <v>0</v>
      </c>
      <c r="BS43" s="51">
        <v>1.729</v>
      </c>
      <c r="BT43" s="51">
        <v>0</v>
      </c>
      <c r="BU43" s="51">
        <v>0</v>
      </c>
      <c r="BV43" s="51">
        <f t="shared" si="6"/>
        <v>0.12569472</v>
      </c>
      <c r="BW43" s="88" t="e">
        <f t="shared" si="21"/>
        <v>#DIV/0!</v>
      </c>
      <c r="BX43" s="51">
        <f t="shared" si="46"/>
        <v>0</v>
      </c>
      <c r="BY43" s="51">
        <f t="shared" si="47"/>
        <v>0</v>
      </c>
      <c r="BZ43" s="89" t="s">
        <v>72</v>
      </c>
    </row>
    <row r="44" spans="1:78" s="57" customFormat="1" ht="15.75">
      <c r="A44" s="154" t="s">
        <v>160</v>
      </c>
      <c r="B44" s="212" t="s">
        <v>66</v>
      </c>
      <c r="C44" s="151" t="s">
        <v>55</v>
      </c>
      <c r="D44" s="51">
        <f t="shared" si="32"/>
        <v>0</v>
      </c>
      <c r="E44" s="51">
        <f t="shared" si="33"/>
        <v>0.303</v>
      </c>
      <c r="F44" s="51">
        <f t="shared" si="34"/>
        <v>0</v>
      </c>
      <c r="G44" s="51">
        <f t="shared" si="35"/>
        <v>0</v>
      </c>
      <c r="H44" s="51">
        <v>0</v>
      </c>
      <c r="I44" s="51">
        <f t="shared" si="37"/>
        <v>0</v>
      </c>
      <c r="J44" s="51">
        <f t="shared" si="38"/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f>'12 Квартал освоение'!R43</f>
        <v>0.101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f>'12 Квартал освоение'!V43</f>
        <v>0.101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f>'12 Квартал освоение'!Z43</f>
        <v>0.10099999999999996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f t="shared" si="39"/>
        <v>0</v>
      </c>
      <c r="AN44" s="51">
        <f t="shared" si="40"/>
        <v>0</v>
      </c>
      <c r="AO44" s="51">
        <f t="shared" si="41"/>
        <v>0</v>
      </c>
      <c r="AP44" s="51">
        <f t="shared" si="42"/>
        <v>0</v>
      </c>
      <c r="AQ44" s="51">
        <f t="shared" si="43"/>
        <v>0</v>
      </c>
      <c r="AR44" s="51">
        <f t="shared" si="44"/>
        <v>0</v>
      </c>
      <c r="AS44" s="51">
        <f t="shared" si="45"/>
        <v>0</v>
      </c>
      <c r="AT44" s="51">
        <v>0</v>
      </c>
      <c r="AU44" s="93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177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f t="shared" si="6"/>
        <v>-0.303</v>
      </c>
      <c r="BW44" s="88">
        <f t="shared" si="21"/>
        <v>-1</v>
      </c>
      <c r="BX44" s="51">
        <f t="shared" si="46"/>
        <v>0</v>
      </c>
      <c r="BY44" s="51">
        <f t="shared" si="47"/>
        <v>0</v>
      </c>
      <c r="BZ44" s="89" t="s">
        <v>234</v>
      </c>
    </row>
    <row r="45" spans="1:78" s="57" customFormat="1" ht="63">
      <c r="A45" s="154" t="s">
        <v>161</v>
      </c>
      <c r="B45" s="212" t="str">
        <f>'12 Квартал освоение'!B45</f>
        <v>Реконструкция кабельной линий 04 кВ (жилой фонд г. Шарья)</v>
      </c>
      <c r="C45" s="151" t="s">
        <v>55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f t="shared" si="40"/>
        <v>0.16427155999999998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176">
        <f>'12 Квартал освоение'!T45</f>
        <v>0.16427155999999998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f t="shared" si="6"/>
        <v>0.16427155999999998</v>
      </c>
      <c r="BW45" s="88"/>
      <c r="BX45" s="51">
        <f t="shared" si="46"/>
        <v>0</v>
      </c>
      <c r="BY45" s="51">
        <f t="shared" si="47"/>
        <v>0</v>
      </c>
      <c r="BZ45" s="89" t="s">
        <v>72</v>
      </c>
    </row>
    <row r="46" spans="1:78" s="57" customFormat="1" ht="55.5" customHeight="1">
      <c r="A46" s="154" t="s">
        <v>162</v>
      </c>
      <c r="B46" s="212" t="str">
        <f>'12 Квартал освоение'!B46</f>
        <v>Реконструкция кабельной линии  электропередачи 10кВ от РП 110-35-6 до ТП м-н "Победа"</v>
      </c>
      <c r="C46" s="151" t="s">
        <v>55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f t="shared" si="40"/>
        <v>0.013684900000000002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176">
        <f>'12 Квартал освоение'!T46</f>
        <v>0.013684900000000002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f t="shared" si="6"/>
        <v>0.013684900000000002</v>
      </c>
      <c r="BW46" s="88"/>
      <c r="BX46" s="51">
        <f t="shared" si="46"/>
        <v>0</v>
      </c>
      <c r="BY46" s="51">
        <f t="shared" si="47"/>
        <v>0</v>
      </c>
      <c r="BZ46" s="89" t="s">
        <v>72</v>
      </c>
    </row>
    <row r="47" spans="1:78" s="57" customFormat="1" ht="47.25">
      <c r="A47" s="155" t="s">
        <v>135</v>
      </c>
      <c r="B47" s="174" t="s">
        <v>69</v>
      </c>
      <c r="C47" s="151" t="s">
        <v>55</v>
      </c>
      <c r="D47" s="51">
        <f aca="true" t="shared" si="48" ref="D47:AM47">SUM(D48:D50)</f>
        <v>0</v>
      </c>
      <c r="E47" s="51">
        <f t="shared" si="48"/>
        <v>0</v>
      </c>
      <c r="F47" s="51">
        <f t="shared" si="48"/>
        <v>0</v>
      </c>
      <c r="G47" s="51">
        <f t="shared" si="48"/>
        <v>0</v>
      </c>
      <c r="H47" s="51">
        <f t="shared" si="48"/>
        <v>0</v>
      </c>
      <c r="I47" s="51">
        <f t="shared" si="48"/>
        <v>0</v>
      </c>
      <c r="J47" s="51">
        <f t="shared" si="48"/>
        <v>0</v>
      </c>
      <c r="K47" s="51">
        <f t="shared" si="48"/>
        <v>0</v>
      </c>
      <c r="L47" s="51">
        <f t="shared" si="48"/>
        <v>0</v>
      </c>
      <c r="M47" s="51">
        <f t="shared" si="48"/>
        <v>0</v>
      </c>
      <c r="N47" s="51">
        <f t="shared" si="48"/>
        <v>0</v>
      </c>
      <c r="O47" s="51">
        <f t="shared" si="48"/>
        <v>0</v>
      </c>
      <c r="P47" s="51">
        <f t="shared" si="48"/>
        <v>0</v>
      </c>
      <c r="Q47" s="51">
        <f t="shared" si="48"/>
        <v>0</v>
      </c>
      <c r="R47" s="51">
        <f t="shared" si="48"/>
        <v>0</v>
      </c>
      <c r="S47" s="51">
        <f t="shared" si="48"/>
        <v>0</v>
      </c>
      <c r="T47" s="51">
        <f t="shared" si="48"/>
        <v>0</v>
      </c>
      <c r="U47" s="51">
        <f t="shared" si="48"/>
        <v>0</v>
      </c>
      <c r="V47" s="51">
        <f t="shared" si="48"/>
        <v>0</v>
      </c>
      <c r="W47" s="51">
        <f t="shared" si="48"/>
        <v>0</v>
      </c>
      <c r="X47" s="51">
        <f t="shared" si="48"/>
        <v>0</v>
      </c>
      <c r="Y47" s="51">
        <f t="shared" si="48"/>
        <v>0</v>
      </c>
      <c r="Z47" s="51">
        <f t="shared" si="48"/>
        <v>0</v>
      </c>
      <c r="AA47" s="51">
        <f t="shared" si="48"/>
        <v>0</v>
      </c>
      <c r="AB47" s="51">
        <f t="shared" si="48"/>
        <v>0</v>
      </c>
      <c r="AC47" s="51">
        <f t="shared" si="48"/>
        <v>0</v>
      </c>
      <c r="AD47" s="51">
        <f t="shared" si="48"/>
        <v>0</v>
      </c>
      <c r="AE47" s="51">
        <f t="shared" si="48"/>
        <v>0</v>
      </c>
      <c r="AF47" s="51">
        <f t="shared" si="48"/>
        <v>0</v>
      </c>
      <c r="AG47" s="51">
        <f t="shared" si="48"/>
        <v>0</v>
      </c>
      <c r="AH47" s="51">
        <f t="shared" si="48"/>
        <v>0</v>
      </c>
      <c r="AI47" s="51">
        <f t="shared" si="48"/>
        <v>0</v>
      </c>
      <c r="AJ47" s="51">
        <f t="shared" si="48"/>
        <v>0</v>
      </c>
      <c r="AK47" s="51">
        <f t="shared" si="48"/>
        <v>0</v>
      </c>
      <c r="AL47" s="51">
        <f t="shared" si="48"/>
        <v>0</v>
      </c>
      <c r="AM47" s="51">
        <f t="shared" si="48"/>
        <v>0</v>
      </c>
      <c r="AN47" s="51">
        <f aca="true" t="shared" si="49" ref="AN47:AS47">SUM(AN48:AN52)</f>
        <v>0.21426246000000002</v>
      </c>
      <c r="AO47" s="51">
        <f t="shared" si="49"/>
        <v>0</v>
      </c>
      <c r="AP47" s="51">
        <f t="shared" si="49"/>
        <v>0</v>
      </c>
      <c r="AQ47" s="51">
        <f t="shared" si="49"/>
        <v>0</v>
      </c>
      <c r="AR47" s="51">
        <f t="shared" si="49"/>
        <v>0</v>
      </c>
      <c r="AS47" s="51">
        <f t="shared" si="49"/>
        <v>0</v>
      </c>
      <c r="AT47" s="51">
        <f aca="true" t="shared" si="50" ref="AT47:BO47">SUM(AT48:AT50)</f>
        <v>0</v>
      </c>
      <c r="AU47" s="51">
        <f t="shared" si="50"/>
        <v>0</v>
      </c>
      <c r="AV47" s="51">
        <f t="shared" si="50"/>
        <v>0</v>
      </c>
      <c r="AW47" s="51">
        <f t="shared" si="50"/>
        <v>0</v>
      </c>
      <c r="AX47" s="51">
        <f t="shared" si="50"/>
        <v>0</v>
      </c>
      <c r="AY47" s="51">
        <f t="shared" si="50"/>
        <v>0</v>
      </c>
      <c r="AZ47" s="51">
        <f t="shared" si="50"/>
        <v>0</v>
      </c>
      <c r="BA47" s="217">
        <f t="shared" si="50"/>
        <v>0</v>
      </c>
      <c r="BB47" s="51">
        <f>BB48</f>
        <v>0.21426246000000002</v>
      </c>
      <c r="BC47" s="51">
        <f t="shared" si="50"/>
        <v>0</v>
      </c>
      <c r="BD47" s="51">
        <f t="shared" si="50"/>
        <v>0</v>
      </c>
      <c r="BE47" s="51">
        <f t="shared" si="50"/>
        <v>0</v>
      </c>
      <c r="BF47" s="51">
        <f t="shared" si="50"/>
        <v>0</v>
      </c>
      <c r="BG47" s="51">
        <f t="shared" si="50"/>
        <v>0</v>
      </c>
      <c r="BH47" s="62">
        <f t="shared" si="50"/>
        <v>0</v>
      </c>
      <c r="BI47" s="62">
        <f t="shared" si="50"/>
        <v>0.28307948</v>
      </c>
      <c r="BJ47" s="62">
        <f t="shared" si="50"/>
        <v>0.4</v>
      </c>
      <c r="BK47" s="62">
        <f t="shared" si="50"/>
        <v>0</v>
      </c>
      <c r="BL47" s="62">
        <f t="shared" si="50"/>
        <v>0</v>
      </c>
      <c r="BM47" s="62">
        <f t="shared" si="50"/>
        <v>0</v>
      </c>
      <c r="BN47" s="62">
        <f t="shared" si="50"/>
        <v>0</v>
      </c>
      <c r="BO47" s="51">
        <f t="shared" si="50"/>
        <v>0</v>
      </c>
      <c r="BP47" s="51">
        <f>SUM(BP48:BP52)</f>
        <v>0</v>
      </c>
      <c r="BQ47" s="51">
        <f>SUM(BQ48:BQ50)</f>
        <v>0</v>
      </c>
      <c r="BR47" s="51">
        <f>SUM(BR48:BR50)</f>
        <v>0</v>
      </c>
      <c r="BS47" s="51">
        <f>SUM(BS48:BS50)</f>
        <v>0</v>
      </c>
      <c r="BT47" s="51">
        <f>SUM(BT48:BT50)</f>
        <v>0</v>
      </c>
      <c r="BU47" s="51">
        <f>SUM(BU48:BU52)</f>
        <v>0</v>
      </c>
      <c r="BV47" s="51">
        <f t="shared" si="6"/>
        <v>0.21426246000000002</v>
      </c>
      <c r="BW47" s="88"/>
      <c r="BX47" s="51">
        <f>SUM(BX48:BX72)</f>
        <v>0</v>
      </c>
      <c r="BY47" s="51">
        <f t="shared" si="47"/>
        <v>0</v>
      </c>
      <c r="BZ47" s="89"/>
    </row>
    <row r="48" spans="1:78" s="57" customFormat="1" ht="63" customHeight="1">
      <c r="A48" s="154" t="s">
        <v>136</v>
      </c>
      <c r="B48" s="212" t="str">
        <f>'12 Квартал освоение'!B48</f>
        <v>Модернизация трансформаторной подстанции, г.Шарья,Ветлужский п.,Садовая ул., д.12,ЛитА </v>
      </c>
      <c r="C48" s="151" t="s">
        <v>55</v>
      </c>
      <c r="D48" s="51">
        <f aca="true" t="shared" si="51" ref="D48:J52">K48+R48++Y48+AF48</f>
        <v>0</v>
      </c>
      <c r="E48" s="51">
        <f t="shared" si="51"/>
        <v>0</v>
      </c>
      <c r="F48" s="51">
        <f t="shared" si="51"/>
        <v>0</v>
      </c>
      <c r="G48" s="51">
        <f t="shared" si="51"/>
        <v>0</v>
      </c>
      <c r="H48" s="51">
        <f t="shared" si="51"/>
        <v>0</v>
      </c>
      <c r="I48" s="51">
        <f t="shared" si="51"/>
        <v>0</v>
      </c>
      <c r="J48" s="51">
        <f t="shared" si="51"/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f aca="true" t="shared" si="52" ref="AM48:AS52">AT48+BA48++BH48+BO48</f>
        <v>0</v>
      </c>
      <c r="AN48" s="51">
        <f t="shared" si="52"/>
        <v>0.21426246000000002</v>
      </c>
      <c r="AO48" s="51">
        <f t="shared" si="52"/>
        <v>0</v>
      </c>
      <c r="AP48" s="51">
        <f t="shared" si="52"/>
        <v>0</v>
      </c>
      <c r="AQ48" s="51">
        <f t="shared" si="52"/>
        <v>0</v>
      </c>
      <c r="AR48" s="51">
        <f t="shared" si="52"/>
        <v>0</v>
      </c>
      <c r="AS48" s="51">
        <f t="shared" si="52"/>
        <v>0</v>
      </c>
      <c r="AT48" s="51">
        <v>0</v>
      </c>
      <c r="AU48" s="93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f>'12 Квартал освоение'!T48</f>
        <v>0.21426246000000002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f t="shared" si="6"/>
        <v>0.21426246000000002</v>
      </c>
      <c r="BW48" s="88"/>
      <c r="BX48" s="51">
        <f>AM48-D48</f>
        <v>0</v>
      </c>
      <c r="BY48" s="51">
        <f t="shared" si="47"/>
        <v>0</v>
      </c>
      <c r="BZ48" s="89" t="s">
        <v>72</v>
      </c>
    </row>
    <row r="49" spans="1:78" s="67" customFormat="1" ht="63" hidden="1">
      <c r="A49" s="154" t="s">
        <v>137</v>
      </c>
      <c r="B49" s="212"/>
      <c r="C49" s="151" t="s">
        <v>55</v>
      </c>
      <c r="D49" s="62">
        <f t="shared" si="51"/>
        <v>0</v>
      </c>
      <c r="E49" s="62">
        <f t="shared" si="51"/>
        <v>0</v>
      </c>
      <c r="F49" s="62">
        <f t="shared" si="51"/>
        <v>0</v>
      </c>
      <c r="G49" s="62">
        <f t="shared" si="51"/>
        <v>0</v>
      </c>
      <c r="H49" s="62">
        <f t="shared" si="51"/>
        <v>0</v>
      </c>
      <c r="I49" s="62">
        <f t="shared" si="51"/>
        <v>0</v>
      </c>
      <c r="J49" s="62">
        <f t="shared" si="51"/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f t="shared" si="52"/>
        <v>0</v>
      </c>
      <c r="AN49" s="62"/>
      <c r="AO49" s="62">
        <f t="shared" si="52"/>
        <v>0</v>
      </c>
      <c r="AP49" s="62">
        <f t="shared" si="52"/>
        <v>0</v>
      </c>
      <c r="AQ49" s="62">
        <f t="shared" si="52"/>
        <v>0</v>
      </c>
      <c r="AR49" s="62">
        <f t="shared" si="52"/>
        <v>0</v>
      </c>
      <c r="AS49" s="62">
        <f t="shared" si="52"/>
        <v>0</v>
      </c>
      <c r="AT49" s="62">
        <v>0</v>
      </c>
      <c r="AU49" s="93"/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f>672790.07/1000000</f>
        <v>0.6727900699999999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/>
      <c r="BQ49" s="62"/>
      <c r="BR49" s="62"/>
      <c r="BS49" s="62"/>
      <c r="BT49" s="62"/>
      <c r="BU49" s="62"/>
      <c r="BV49" s="51">
        <f t="shared" si="6"/>
        <v>0</v>
      </c>
      <c r="BW49" s="88" t="e">
        <f t="shared" si="21"/>
        <v>#DIV/0!</v>
      </c>
      <c r="BX49" s="62">
        <f>AM49-D49</f>
        <v>0</v>
      </c>
      <c r="BY49" s="51">
        <f t="shared" si="47"/>
        <v>0</v>
      </c>
      <c r="BZ49" s="89" t="s">
        <v>72</v>
      </c>
    </row>
    <row r="50" spans="1:78" s="57" customFormat="1" ht="63" hidden="1">
      <c r="A50" s="154" t="s">
        <v>138</v>
      </c>
      <c r="B50" s="212"/>
      <c r="C50" s="151" t="s">
        <v>55</v>
      </c>
      <c r="D50" s="51">
        <f t="shared" si="51"/>
        <v>0</v>
      </c>
      <c r="E50" s="51">
        <f t="shared" si="51"/>
        <v>0</v>
      </c>
      <c r="F50" s="51">
        <f t="shared" si="51"/>
        <v>0</v>
      </c>
      <c r="G50" s="51">
        <f t="shared" si="51"/>
        <v>0</v>
      </c>
      <c r="H50" s="51">
        <f t="shared" si="51"/>
        <v>0</v>
      </c>
      <c r="I50" s="51">
        <f t="shared" si="51"/>
        <v>0</v>
      </c>
      <c r="J50" s="51">
        <f t="shared" si="51"/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f t="shared" si="52"/>
        <v>0</v>
      </c>
      <c r="AN50" s="51"/>
      <c r="AO50" s="51"/>
      <c r="AP50" s="51">
        <f t="shared" si="52"/>
        <v>0</v>
      </c>
      <c r="AQ50" s="51">
        <f t="shared" si="52"/>
        <v>0</v>
      </c>
      <c r="AR50" s="51">
        <f t="shared" si="52"/>
        <v>0</v>
      </c>
      <c r="AS50" s="51">
        <f t="shared" si="52"/>
        <v>0</v>
      </c>
      <c r="AT50" s="51">
        <v>0</v>
      </c>
      <c r="AU50" s="93"/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62">
        <v>0</v>
      </c>
      <c r="BI50" s="62">
        <f>283.07948/1000</f>
        <v>0.28307948</v>
      </c>
      <c r="BJ50" s="62">
        <v>0.4</v>
      </c>
      <c r="BK50" s="62">
        <v>0</v>
      </c>
      <c r="BL50" s="62">
        <v>0</v>
      </c>
      <c r="BM50" s="62">
        <v>0</v>
      </c>
      <c r="BN50" s="62">
        <v>0</v>
      </c>
      <c r="BO50" s="51">
        <v>0</v>
      </c>
      <c r="BP50" s="51"/>
      <c r="BQ50" s="51"/>
      <c r="BR50" s="51"/>
      <c r="BS50" s="51"/>
      <c r="BT50" s="51"/>
      <c r="BU50" s="51"/>
      <c r="BV50" s="51">
        <f t="shared" si="6"/>
        <v>0</v>
      </c>
      <c r="BW50" s="88" t="e">
        <f t="shared" si="21"/>
        <v>#DIV/0!</v>
      </c>
      <c r="BX50" s="51">
        <f>AM50-D50</f>
        <v>0</v>
      </c>
      <c r="BY50" s="51">
        <f t="shared" si="47"/>
        <v>0</v>
      </c>
      <c r="BZ50" s="89" t="s">
        <v>72</v>
      </c>
    </row>
    <row r="51" spans="1:78" s="57" customFormat="1" ht="63" hidden="1">
      <c r="A51" s="154"/>
      <c r="B51" s="212"/>
      <c r="C51" s="151" t="s">
        <v>55</v>
      </c>
      <c r="D51" s="51">
        <f t="shared" si="51"/>
        <v>0</v>
      </c>
      <c r="E51" s="51">
        <f t="shared" si="51"/>
        <v>0</v>
      </c>
      <c r="F51" s="51">
        <f t="shared" si="51"/>
        <v>0</v>
      </c>
      <c r="G51" s="51">
        <f t="shared" si="51"/>
        <v>0</v>
      </c>
      <c r="H51" s="51">
        <f t="shared" si="51"/>
        <v>0</v>
      </c>
      <c r="I51" s="51">
        <f t="shared" si="51"/>
        <v>0</v>
      </c>
      <c r="J51" s="51">
        <f t="shared" si="51"/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f t="shared" si="52"/>
        <v>0</v>
      </c>
      <c r="AN51" s="51">
        <f t="shared" si="52"/>
        <v>0</v>
      </c>
      <c r="AO51" s="51">
        <f t="shared" si="52"/>
        <v>0</v>
      </c>
      <c r="AP51" s="51">
        <f t="shared" si="52"/>
        <v>0</v>
      </c>
      <c r="AQ51" s="51">
        <f t="shared" si="52"/>
        <v>0</v>
      </c>
      <c r="AR51" s="51">
        <f t="shared" si="52"/>
        <v>0</v>
      </c>
      <c r="AS51" s="51">
        <f t="shared" si="52"/>
        <v>0</v>
      </c>
      <c r="AT51" s="51">
        <v>0</v>
      </c>
      <c r="AU51" s="93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51">
        <v>0</v>
      </c>
      <c r="BP51" s="62"/>
      <c r="BQ51" s="51"/>
      <c r="BR51" s="51"/>
      <c r="BS51" s="51"/>
      <c r="BT51" s="51"/>
      <c r="BU51" s="51"/>
      <c r="BV51" s="51">
        <f t="shared" si="6"/>
        <v>0</v>
      </c>
      <c r="BW51" s="88" t="e">
        <f t="shared" si="21"/>
        <v>#DIV/0!</v>
      </c>
      <c r="BX51" s="51">
        <f>AM51-D51</f>
        <v>0</v>
      </c>
      <c r="BY51" s="51">
        <f t="shared" si="47"/>
        <v>0</v>
      </c>
      <c r="BZ51" s="89" t="s">
        <v>72</v>
      </c>
    </row>
    <row r="52" spans="1:78" s="57" customFormat="1" ht="63" hidden="1">
      <c r="A52" s="154"/>
      <c r="B52" s="212"/>
      <c r="C52" s="151" t="s">
        <v>55</v>
      </c>
      <c r="D52" s="51">
        <f t="shared" si="51"/>
        <v>0</v>
      </c>
      <c r="E52" s="51">
        <f t="shared" si="51"/>
        <v>0</v>
      </c>
      <c r="F52" s="51">
        <f t="shared" si="51"/>
        <v>0</v>
      </c>
      <c r="G52" s="51">
        <f t="shared" si="51"/>
        <v>0</v>
      </c>
      <c r="H52" s="51">
        <f t="shared" si="51"/>
        <v>0</v>
      </c>
      <c r="I52" s="51">
        <f t="shared" si="51"/>
        <v>0</v>
      </c>
      <c r="J52" s="51">
        <f t="shared" si="51"/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f t="shared" si="52"/>
        <v>0</v>
      </c>
      <c r="AN52" s="51">
        <f t="shared" si="52"/>
        <v>0</v>
      </c>
      <c r="AO52" s="51">
        <f t="shared" si="52"/>
        <v>0</v>
      </c>
      <c r="AP52" s="51">
        <f t="shared" si="52"/>
        <v>0</v>
      </c>
      <c r="AQ52" s="51">
        <f t="shared" si="52"/>
        <v>0</v>
      </c>
      <c r="AR52" s="51">
        <f t="shared" si="52"/>
        <v>0</v>
      </c>
      <c r="AS52" s="51">
        <f t="shared" si="52"/>
        <v>0</v>
      </c>
      <c r="AT52" s="51">
        <v>0</v>
      </c>
      <c r="AU52" s="93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51">
        <v>0</v>
      </c>
      <c r="BP52" s="62"/>
      <c r="BQ52" s="51"/>
      <c r="BR52" s="51"/>
      <c r="BS52" s="51"/>
      <c r="BT52" s="51"/>
      <c r="BU52" s="51"/>
      <c r="BV52" s="51">
        <f t="shared" si="6"/>
        <v>0</v>
      </c>
      <c r="BW52" s="88" t="e">
        <f t="shared" si="21"/>
        <v>#DIV/0!</v>
      </c>
      <c r="BX52" s="51">
        <f>AM52-D52</f>
        <v>0</v>
      </c>
      <c r="BY52" s="51">
        <f t="shared" si="47"/>
        <v>0</v>
      </c>
      <c r="BZ52" s="89" t="s">
        <v>198</v>
      </c>
    </row>
    <row r="53" spans="1:78" s="57" customFormat="1" ht="45" customHeight="1">
      <c r="A53" s="155" t="s">
        <v>75</v>
      </c>
      <c r="B53" s="174" t="s">
        <v>76</v>
      </c>
      <c r="C53" s="151" t="s">
        <v>55</v>
      </c>
      <c r="D53" s="62">
        <f aca="true" t="shared" si="53" ref="D53:AI53">SUM(D54:D64)</f>
        <v>0</v>
      </c>
      <c r="E53" s="62">
        <f t="shared" si="53"/>
        <v>0</v>
      </c>
      <c r="F53" s="62">
        <f t="shared" si="53"/>
        <v>0</v>
      </c>
      <c r="G53" s="62">
        <f t="shared" si="53"/>
        <v>0</v>
      </c>
      <c r="H53" s="62">
        <f t="shared" si="53"/>
        <v>0</v>
      </c>
      <c r="I53" s="62">
        <f t="shared" si="53"/>
        <v>0</v>
      </c>
      <c r="J53" s="62">
        <f t="shared" si="53"/>
        <v>0</v>
      </c>
      <c r="K53" s="62">
        <f t="shared" si="53"/>
        <v>0</v>
      </c>
      <c r="L53" s="62">
        <f t="shared" si="53"/>
        <v>0</v>
      </c>
      <c r="M53" s="62">
        <f t="shared" si="53"/>
        <v>0</v>
      </c>
      <c r="N53" s="62">
        <f t="shared" si="53"/>
        <v>0</v>
      </c>
      <c r="O53" s="62">
        <f t="shared" si="53"/>
        <v>0</v>
      </c>
      <c r="P53" s="62">
        <f t="shared" si="53"/>
        <v>0</v>
      </c>
      <c r="Q53" s="62">
        <f t="shared" si="53"/>
        <v>0</v>
      </c>
      <c r="R53" s="62">
        <f t="shared" si="53"/>
        <v>0</v>
      </c>
      <c r="S53" s="62">
        <f t="shared" si="53"/>
        <v>0</v>
      </c>
      <c r="T53" s="62">
        <f t="shared" si="53"/>
        <v>0</v>
      </c>
      <c r="U53" s="62">
        <f t="shared" si="53"/>
        <v>0</v>
      </c>
      <c r="V53" s="62">
        <f t="shared" si="53"/>
        <v>0</v>
      </c>
      <c r="W53" s="62">
        <f t="shared" si="53"/>
        <v>0</v>
      </c>
      <c r="X53" s="62">
        <f t="shared" si="53"/>
        <v>0</v>
      </c>
      <c r="Y53" s="62">
        <f t="shared" si="53"/>
        <v>0</v>
      </c>
      <c r="Z53" s="62">
        <f t="shared" si="53"/>
        <v>0</v>
      </c>
      <c r="AA53" s="62">
        <f t="shared" si="53"/>
        <v>0</v>
      </c>
      <c r="AB53" s="62">
        <f t="shared" si="53"/>
        <v>0</v>
      </c>
      <c r="AC53" s="62">
        <f t="shared" si="53"/>
        <v>0</v>
      </c>
      <c r="AD53" s="62">
        <f t="shared" si="53"/>
        <v>0</v>
      </c>
      <c r="AE53" s="62">
        <f t="shared" si="53"/>
        <v>0</v>
      </c>
      <c r="AF53" s="62">
        <f t="shared" si="53"/>
        <v>0</v>
      </c>
      <c r="AG53" s="62">
        <f t="shared" si="53"/>
        <v>0</v>
      </c>
      <c r="AH53" s="62">
        <f t="shared" si="53"/>
        <v>0</v>
      </c>
      <c r="AI53" s="62">
        <f t="shared" si="53"/>
        <v>0</v>
      </c>
      <c r="AJ53" s="62">
        <f aca="true" t="shared" si="54" ref="AJ53:BO53">SUM(AJ54:AJ64)</f>
        <v>0</v>
      </c>
      <c r="AK53" s="62">
        <f t="shared" si="54"/>
        <v>0</v>
      </c>
      <c r="AL53" s="62">
        <f t="shared" si="54"/>
        <v>0</v>
      </c>
      <c r="AM53" s="62">
        <f t="shared" si="54"/>
        <v>0</v>
      </c>
      <c r="AN53" s="62">
        <f t="shared" si="54"/>
        <v>0</v>
      </c>
      <c r="AO53" s="62">
        <f t="shared" si="54"/>
        <v>0</v>
      </c>
      <c r="AP53" s="62">
        <f t="shared" si="54"/>
        <v>0</v>
      </c>
      <c r="AQ53" s="62">
        <f t="shared" si="54"/>
        <v>0</v>
      </c>
      <c r="AR53" s="62">
        <f t="shared" si="54"/>
        <v>0</v>
      </c>
      <c r="AS53" s="62">
        <f t="shared" si="54"/>
        <v>0</v>
      </c>
      <c r="AT53" s="62">
        <f t="shared" si="54"/>
        <v>0</v>
      </c>
      <c r="AU53" s="62">
        <f t="shared" si="54"/>
        <v>0</v>
      </c>
      <c r="AV53" s="62">
        <f t="shared" si="54"/>
        <v>0</v>
      </c>
      <c r="AW53" s="62">
        <f t="shared" si="54"/>
        <v>0</v>
      </c>
      <c r="AX53" s="62">
        <f t="shared" si="54"/>
        <v>0</v>
      </c>
      <c r="AY53" s="62">
        <f t="shared" si="54"/>
        <v>0</v>
      </c>
      <c r="AZ53" s="62">
        <f t="shared" si="54"/>
        <v>0</v>
      </c>
      <c r="BA53" s="62">
        <f t="shared" si="54"/>
        <v>0</v>
      </c>
      <c r="BB53" s="62">
        <v>0</v>
      </c>
      <c r="BC53" s="62">
        <f t="shared" si="54"/>
        <v>0</v>
      </c>
      <c r="BD53" s="62">
        <f t="shared" si="54"/>
        <v>0</v>
      </c>
      <c r="BE53" s="62">
        <v>0</v>
      </c>
      <c r="BF53" s="62">
        <f t="shared" si="54"/>
        <v>0</v>
      </c>
      <c r="BG53" s="62">
        <f t="shared" si="54"/>
        <v>0</v>
      </c>
      <c r="BH53" s="62">
        <f t="shared" si="54"/>
        <v>0</v>
      </c>
      <c r="BI53" s="62">
        <f t="shared" si="54"/>
        <v>0</v>
      </c>
      <c r="BJ53" s="62">
        <f t="shared" si="54"/>
        <v>0</v>
      </c>
      <c r="BK53" s="62">
        <f t="shared" si="54"/>
        <v>0</v>
      </c>
      <c r="BL53" s="62">
        <f t="shared" si="54"/>
        <v>0</v>
      </c>
      <c r="BM53" s="62">
        <f t="shared" si="54"/>
        <v>0</v>
      </c>
      <c r="BN53" s="62">
        <f t="shared" si="54"/>
        <v>0</v>
      </c>
      <c r="BO53" s="62">
        <f t="shared" si="54"/>
        <v>0</v>
      </c>
      <c r="BP53" s="62">
        <f aca="true" t="shared" si="55" ref="BP53:BU53">SUM(BP54:BP64)</f>
        <v>0</v>
      </c>
      <c r="BQ53" s="62">
        <f t="shared" si="55"/>
        <v>0</v>
      </c>
      <c r="BR53" s="62">
        <f t="shared" si="55"/>
        <v>0</v>
      </c>
      <c r="BS53" s="62">
        <f t="shared" si="55"/>
        <v>0</v>
      </c>
      <c r="BT53" s="62">
        <f t="shared" si="55"/>
        <v>0</v>
      </c>
      <c r="BU53" s="62">
        <f t="shared" si="55"/>
        <v>0</v>
      </c>
      <c r="BV53" s="51">
        <f t="shared" si="6"/>
        <v>0</v>
      </c>
      <c r="BW53" s="88"/>
      <c r="BX53" s="62">
        <f>SUM(BX54:BX64)</f>
        <v>0</v>
      </c>
      <c r="BY53" s="51">
        <f t="shared" si="47"/>
        <v>0</v>
      </c>
      <c r="BZ53" s="89"/>
    </row>
    <row r="54" spans="1:78" s="57" customFormat="1" ht="22.5" customHeight="1" hidden="1">
      <c r="A54" s="154" t="s">
        <v>77</v>
      </c>
      <c r="B54" s="212" t="s">
        <v>215</v>
      </c>
      <c r="C54" s="151" t="s">
        <v>55</v>
      </c>
      <c r="D54" s="62">
        <f aca="true" t="shared" si="56" ref="D54:D64">K54+R54++Y54+AF54</f>
        <v>0</v>
      </c>
      <c r="E54" s="62">
        <f aca="true" t="shared" si="57" ref="E54:E64">L54+S54++Z54+AG54</f>
        <v>0</v>
      </c>
      <c r="F54" s="62">
        <f aca="true" t="shared" si="58" ref="F54:F64">M54+T54++AA54+AH54</f>
        <v>0</v>
      </c>
      <c r="G54" s="62">
        <f aca="true" t="shared" si="59" ref="G54:G64">N54+U54++AB54+AI54</f>
        <v>0</v>
      </c>
      <c r="H54" s="62">
        <f aca="true" t="shared" si="60" ref="H54:H64">O54+V54++AC54+AJ54</f>
        <v>0</v>
      </c>
      <c r="I54" s="62">
        <f aca="true" t="shared" si="61" ref="I54:I64">P54+W54++AD54+AK54</f>
        <v>0</v>
      </c>
      <c r="J54" s="62">
        <f aca="true" t="shared" si="62" ref="J54:J64">Q54+X54++AE54+AL54</f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f aca="true" t="shared" si="63" ref="AM54:AM64">AT54+BA54++BH54+BO54</f>
        <v>0</v>
      </c>
      <c r="AN54" s="62">
        <f aca="true" t="shared" si="64" ref="AN54:AN64">AU54+BB54++BI54+BP54</f>
        <v>0</v>
      </c>
      <c r="AO54" s="62">
        <f aca="true" t="shared" si="65" ref="AO54:AO64">AV54+BC54++BJ54+BQ54</f>
        <v>0</v>
      </c>
      <c r="AP54" s="62">
        <f aca="true" t="shared" si="66" ref="AP54:AP64">AW54+BD54++BK54+BR54</f>
        <v>0</v>
      </c>
      <c r="AQ54" s="62">
        <f aca="true" t="shared" si="67" ref="AQ54:AQ64">AX54+BE54++BL54+BS54</f>
        <v>0</v>
      </c>
      <c r="AR54" s="62">
        <f aca="true" t="shared" si="68" ref="AR54:AR64">AY54+BF54++BM54+BT54</f>
        <v>0</v>
      </c>
      <c r="AS54" s="62">
        <f aca="true" t="shared" si="69" ref="AS54:AS64">AZ54+BG54++BN54+BU54</f>
        <v>0</v>
      </c>
      <c r="AT54" s="62">
        <v>0</v>
      </c>
      <c r="AU54" s="93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51">
        <f t="shared" si="6"/>
        <v>0</v>
      </c>
      <c r="BW54" s="88"/>
      <c r="BX54" s="62">
        <f>AM54-D54</f>
        <v>0</v>
      </c>
      <c r="BY54" s="51">
        <f t="shared" si="47"/>
        <v>0</v>
      </c>
      <c r="BZ54" s="89"/>
    </row>
    <row r="55" spans="1:78" s="57" customFormat="1" ht="21" customHeight="1" hidden="1">
      <c r="A55" s="154" t="s">
        <v>78</v>
      </c>
      <c r="B55" s="212"/>
      <c r="C55" s="151" t="s">
        <v>55</v>
      </c>
      <c r="D55" s="62">
        <f t="shared" si="56"/>
        <v>0</v>
      </c>
      <c r="E55" s="62">
        <f t="shared" si="57"/>
        <v>0</v>
      </c>
      <c r="F55" s="62">
        <f t="shared" si="58"/>
        <v>0</v>
      </c>
      <c r="G55" s="62">
        <f t="shared" si="59"/>
        <v>0</v>
      </c>
      <c r="H55" s="62">
        <f t="shared" si="60"/>
        <v>0</v>
      </c>
      <c r="I55" s="62">
        <f t="shared" si="61"/>
        <v>0</v>
      </c>
      <c r="J55" s="62">
        <f t="shared" si="62"/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f t="shared" si="63"/>
        <v>0</v>
      </c>
      <c r="AN55" s="62">
        <f t="shared" si="64"/>
        <v>0</v>
      </c>
      <c r="AO55" s="62">
        <f t="shared" si="65"/>
        <v>0</v>
      </c>
      <c r="AP55" s="62">
        <f t="shared" si="66"/>
        <v>0</v>
      </c>
      <c r="AQ55" s="62">
        <f t="shared" si="67"/>
        <v>0</v>
      </c>
      <c r="AR55" s="62">
        <f t="shared" si="68"/>
        <v>0</v>
      </c>
      <c r="AS55" s="62">
        <f t="shared" si="69"/>
        <v>0</v>
      </c>
      <c r="AT55" s="62">
        <v>0</v>
      </c>
      <c r="AU55" s="62"/>
      <c r="AV55" s="62"/>
      <c r="AW55" s="62"/>
      <c r="AX55" s="62"/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51">
        <f t="shared" si="6"/>
        <v>0</v>
      </c>
      <c r="BW55" s="88" t="e">
        <f t="shared" si="21"/>
        <v>#DIV/0!</v>
      </c>
      <c r="BX55" s="62">
        <f>AM55-D55</f>
        <v>0</v>
      </c>
      <c r="BY55" s="51">
        <f t="shared" si="47"/>
        <v>0</v>
      </c>
      <c r="BZ55" s="89" t="s">
        <v>168</v>
      </c>
    </row>
    <row r="56" spans="1:78" s="57" customFormat="1" ht="15.75" hidden="1">
      <c r="A56" s="154" t="s">
        <v>79</v>
      </c>
      <c r="B56" s="212"/>
      <c r="C56" s="151" t="s">
        <v>55</v>
      </c>
      <c r="D56" s="62">
        <f t="shared" si="56"/>
        <v>0</v>
      </c>
      <c r="E56" s="62">
        <f t="shared" si="57"/>
        <v>0</v>
      </c>
      <c r="F56" s="62">
        <f t="shared" si="58"/>
        <v>0</v>
      </c>
      <c r="G56" s="62">
        <f t="shared" si="59"/>
        <v>0</v>
      </c>
      <c r="H56" s="62">
        <f t="shared" si="60"/>
        <v>0</v>
      </c>
      <c r="I56" s="62">
        <f t="shared" si="61"/>
        <v>0</v>
      </c>
      <c r="J56" s="62">
        <f t="shared" si="62"/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f t="shared" si="63"/>
        <v>0</v>
      </c>
      <c r="AN56" s="62"/>
      <c r="AO56" s="62">
        <f t="shared" si="65"/>
        <v>0</v>
      </c>
      <c r="AP56" s="62">
        <f t="shared" si="66"/>
        <v>0</v>
      </c>
      <c r="AQ56" s="62"/>
      <c r="AR56" s="62">
        <f t="shared" si="68"/>
        <v>0</v>
      </c>
      <c r="AS56" s="62">
        <f t="shared" si="69"/>
        <v>0</v>
      </c>
      <c r="AT56" s="62">
        <v>0</v>
      </c>
      <c r="AU56" s="62"/>
      <c r="AV56" s="62"/>
      <c r="AW56" s="62"/>
      <c r="AX56" s="62"/>
      <c r="AY56" s="62">
        <v>0</v>
      </c>
      <c r="AZ56" s="62">
        <v>0</v>
      </c>
      <c r="BA56" s="62">
        <v>0</v>
      </c>
      <c r="BB56" s="62">
        <f>62721.55/1000000</f>
        <v>0.06272155</v>
      </c>
      <c r="BC56" s="62">
        <v>0</v>
      </c>
      <c r="BD56" s="62">
        <v>0</v>
      </c>
      <c r="BE56" s="62" t="e">
        <f>'15 Квартал постановка под напр'!#REF!</f>
        <v>#REF!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51">
        <f t="shared" si="6"/>
        <v>0</v>
      </c>
      <c r="BW56" s="88" t="e">
        <f t="shared" si="21"/>
        <v>#DIV/0!</v>
      </c>
      <c r="BX56" s="62">
        <f>AM56-D56</f>
        <v>0</v>
      </c>
      <c r="BY56" s="51">
        <f t="shared" si="47"/>
        <v>0</v>
      </c>
      <c r="BZ56" s="89"/>
    </row>
    <row r="57" spans="1:78" s="57" customFormat="1" ht="35.25" customHeight="1" hidden="1">
      <c r="A57" s="155"/>
      <c r="B57" s="212"/>
      <c r="C57" s="151" t="s">
        <v>55</v>
      </c>
      <c r="D57" s="62">
        <f t="shared" si="56"/>
        <v>0</v>
      </c>
      <c r="E57" s="62">
        <f t="shared" si="57"/>
        <v>0</v>
      </c>
      <c r="F57" s="62">
        <f t="shared" si="58"/>
        <v>0</v>
      </c>
      <c r="G57" s="62">
        <f t="shared" si="59"/>
        <v>0</v>
      </c>
      <c r="H57" s="62">
        <f t="shared" si="60"/>
        <v>0</v>
      </c>
      <c r="I57" s="62">
        <f t="shared" si="61"/>
        <v>0</v>
      </c>
      <c r="J57" s="62">
        <f t="shared" si="62"/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f t="shared" si="63"/>
        <v>0</v>
      </c>
      <c r="AN57" s="62">
        <f t="shared" si="64"/>
        <v>0</v>
      </c>
      <c r="AO57" s="62">
        <f t="shared" si="65"/>
        <v>0</v>
      </c>
      <c r="AP57" s="62">
        <f t="shared" si="66"/>
        <v>0</v>
      </c>
      <c r="AQ57" s="62">
        <f t="shared" si="67"/>
        <v>0</v>
      </c>
      <c r="AR57" s="62">
        <f t="shared" si="68"/>
        <v>0</v>
      </c>
      <c r="AS57" s="62">
        <f t="shared" si="69"/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/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51">
        <f t="shared" si="6"/>
        <v>0</v>
      </c>
      <c r="BW57" s="88" t="e">
        <f t="shared" si="21"/>
        <v>#DIV/0!</v>
      </c>
      <c r="BX57" s="62">
        <v>0</v>
      </c>
      <c r="BY57" s="51">
        <f t="shared" si="47"/>
        <v>0</v>
      </c>
      <c r="BZ57" s="89"/>
    </row>
    <row r="58" spans="1:78" s="57" customFormat="1" ht="37.5" customHeight="1" hidden="1">
      <c r="A58" s="155"/>
      <c r="B58" s="212"/>
      <c r="C58" s="151" t="s">
        <v>55</v>
      </c>
      <c r="D58" s="62">
        <f t="shared" si="56"/>
        <v>0</v>
      </c>
      <c r="E58" s="62">
        <f t="shared" si="57"/>
        <v>0</v>
      </c>
      <c r="F58" s="62">
        <f t="shared" si="58"/>
        <v>0</v>
      </c>
      <c r="G58" s="62">
        <f t="shared" si="59"/>
        <v>0</v>
      </c>
      <c r="H58" s="62">
        <f t="shared" si="60"/>
        <v>0</v>
      </c>
      <c r="I58" s="62">
        <f t="shared" si="61"/>
        <v>0</v>
      </c>
      <c r="J58" s="62">
        <f t="shared" si="62"/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f t="shared" si="63"/>
        <v>0</v>
      </c>
      <c r="AN58" s="62">
        <f t="shared" si="64"/>
        <v>0</v>
      </c>
      <c r="AO58" s="62">
        <f t="shared" si="65"/>
        <v>0</v>
      </c>
      <c r="AP58" s="62">
        <f t="shared" si="66"/>
        <v>0</v>
      </c>
      <c r="AQ58" s="62">
        <f t="shared" si="67"/>
        <v>0</v>
      </c>
      <c r="AR58" s="62">
        <f t="shared" si="68"/>
        <v>0</v>
      </c>
      <c r="AS58" s="62">
        <f t="shared" si="69"/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/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51">
        <f t="shared" si="6"/>
        <v>0</v>
      </c>
      <c r="BW58" s="88" t="e">
        <f t="shared" si="21"/>
        <v>#DIV/0!</v>
      </c>
      <c r="BX58" s="62">
        <v>0</v>
      </c>
      <c r="BY58" s="51">
        <f t="shared" si="47"/>
        <v>0</v>
      </c>
      <c r="BZ58" s="89"/>
    </row>
    <row r="59" spans="1:78" s="57" customFormat="1" ht="37.5" customHeight="1" hidden="1">
      <c r="A59" s="155"/>
      <c r="B59" s="212"/>
      <c r="C59" s="151" t="s">
        <v>55</v>
      </c>
      <c r="D59" s="62">
        <f t="shared" si="56"/>
        <v>0</v>
      </c>
      <c r="E59" s="62">
        <f t="shared" si="57"/>
        <v>0</v>
      </c>
      <c r="F59" s="62">
        <f t="shared" si="58"/>
        <v>0</v>
      </c>
      <c r="G59" s="62">
        <f t="shared" si="59"/>
        <v>0</v>
      </c>
      <c r="H59" s="62">
        <f t="shared" si="60"/>
        <v>0</v>
      </c>
      <c r="I59" s="62">
        <f t="shared" si="61"/>
        <v>0</v>
      </c>
      <c r="J59" s="62">
        <f t="shared" si="62"/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f t="shared" si="63"/>
        <v>0</v>
      </c>
      <c r="AN59" s="62">
        <f t="shared" si="64"/>
        <v>0</v>
      </c>
      <c r="AO59" s="62">
        <f t="shared" si="65"/>
        <v>0</v>
      </c>
      <c r="AP59" s="62">
        <f t="shared" si="66"/>
        <v>0</v>
      </c>
      <c r="AQ59" s="62">
        <f t="shared" si="67"/>
        <v>0</v>
      </c>
      <c r="AR59" s="62">
        <f t="shared" si="68"/>
        <v>0</v>
      </c>
      <c r="AS59" s="62">
        <f t="shared" si="69"/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/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51">
        <f t="shared" si="6"/>
        <v>0</v>
      </c>
      <c r="BW59" s="88" t="e">
        <f t="shared" si="21"/>
        <v>#DIV/0!</v>
      </c>
      <c r="BX59" s="62">
        <v>0</v>
      </c>
      <c r="BY59" s="51">
        <f t="shared" si="47"/>
        <v>0</v>
      </c>
      <c r="BZ59" s="89"/>
    </row>
    <row r="60" spans="1:78" s="57" customFormat="1" ht="37.5" customHeight="1" hidden="1">
      <c r="A60" s="155"/>
      <c r="B60" s="212"/>
      <c r="C60" s="151" t="s">
        <v>55</v>
      </c>
      <c r="D60" s="62">
        <f t="shared" si="56"/>
        <v>0</v>
      </c>
      <c r="E60" s="62">
        <f t="shared" si="57"/>
        <v>0</v>
      </c>
      <c r="F60" s="62">
        <f t="shared" si="58"/>
        <v>0</v>
      </c>
      <c r="G60" s="62">
        <f t="shared" si="59"/>
        <v>0</v>
      </c>
      <c r="H60" s="62">
        <f t="shared" si="60"/>
        <v>0</v>
      </c>
      <c r="I60" s="62">
        <f t="shared" si="61"/>
        <v>0</v>
      </c>
      <c r="J60" s="62">
        <f t="shared" si="62"/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f t="shared" si="63"/>
        <v>0</v>
      </c>
      <c r="AN60" s="62">
        <f t="shared" si="64"/>
        <v>0</v>
      </c>
      <c r="AO60" s="62">
        <f t="shared" si="65"/>
        <v>0</v>
      </c>
      <c r="AP60" s="62">
        <f t="shared" si="66"/>
        <v>0</v>
      </c>
      <c r="AQ60" s="62">
        <f t="shared" si="67"/>
        <v>0</v>
      </c>
      <c r="AR60" s="62">
        <f t="shared" si="68"/>
        <v>0</v>
      </c>
      <c r="AS60" s="62">
        <f t="shared" si="69"/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/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>
        <v>0</v>
      </c>
      <c r="BV60" s="51">
        <f t="shared" si="6"/>
        <v>0</v>
      </c>
      <c r="BW60" s="88" t="e">
        <f t="shared" si="21"/>
        <v>#DIV/0!</v>
      </c>
      <c r="BX60" s="62">
        <v>0</v>
      </c>
      <c r="BY60" s="51">
        <f t="shared" si="47"/>
        <v>0</v>
      </c>
      <c r="BZ60" s="89"/>
    </row>
    <row r="61" spans="1:78" s="57" customFormat="1" ht="36" customHeight="1" hidden="1">
      <c r="A61" s="155"/>
      <c r="B61" s="212"/>
      <c r="C61" s="151" t="s">
        <v>55</v>
      </c>
      <c r="D61" s="62">
        <f t="shared" si="56"/>
        <v>0</v>
      </c>
      <c r="E61" s="62">
        <f t="shared" si="57"/>
        <v>0</v>
      </c>
      <c r="F61" s="62">
        <f t="shared" si="58"/>
        <v>0</v>
      </c>
      <c r="G61" s="62">
        <f t="shared" si="59"/>
        <v>0</v>
      </c>
      <c r="H61" s="62">
        <f t="shared" si="60"/>
        <v>0</v>
      </c>
      <c r="I61" s="62">
        <f t="shared" si="61"/>
        <v>0</v>
      </c>
      <c r="J61" s="62">
        <f t="shared" si="62"/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f t="shared" si="63"/>
        <v>0</v>
      </c>
      <c r="AN61" s="62">
        <f t="shared" si="64"/>
        <v>0</v>
      </c>
      <c r="AO61" s="62">
        <f t="shared" si="65"/>
        <v>0</v>
      </c>
      <c r="AP61" s="62">
        <f t="shared" si="66"/>
        <v>0</v>
      </c>
      <c r="AQ61" s="62">
        <f t="shared" si="67"/>
        <v>0</v>
      </c>
      <c r="AR61" s="62">
        <f t="shared" si="68"/>
        <v>0</v>
      </c>
      <c r="AS61" s="62">
        <f t="shared" si="69"/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/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0</v>
      </c>
      <c r="BV61" s="51">
        <f t="shared" si="6"/>
        <v>0</v>
      </c>
      <c r="BW61" s="88" t="e">
        <f t="shared" si="21"/>
        <v>#DIV/0!</v>
      </c>
      <c r="BX61" s="62">
        <v>0</v>
      </c>
      <c r="BY61" s="51">
        <f t="shared" si="47"/>
        <v>0</v>
      </c>
      <c r="BZ61" s="89"/>
    </row>
    <row r="62" spans="1:78" s="57" customFormat="1" ht="31.5" customHeight="1" hidden="1">
      <c r="A62" s="155"/>
      <c r="B62" s="212"/>
      <c r="C62" s="151" t="s">
        <v>55</v>
      </c>
      <c r="D62" s="62">
        <f t="shared" si="56"/>
        <v>0</v>
      </c>
      <c r="E62" s="62">
        <f t="shared" si="57"/>
        <v>0</v>
      </c>
      <c r="F62" s="62">
        <f t="shared" si="58"/>
        <v>0</v>
      </c>
      <c r="G62" s="62">
        <f t="shared" si="59"/>
        <v>0</v>
      </c>
      <c r="H62" s="62">
        <f t="shared" si="60"/>
        <v>0</v>
      </c>
      <c r="I62" s="62">
        <f t="shared" si="61"/>
        <v>0</v>
      </c>
      <c r="J62" s="62">
        <f t="shared" si="62"/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f t="shared" si="63"/>
        <v>0</v>
      </c>
      <c r="AN62" s="62">
        <f t="shared" si="64"/>
        <v>0</v>
      </c>
      <c r="AO62" s="62">
        <f t="shared" si="65"/>
        <v>0</v>
      </c>
      <c r="AP62" s="62">
        <f t="shared" si="66"/>
        <v>0</v>
      </c>
      <c r="AQ62" s="62">
        <f t="shared" si="67"/>
        <v>0</v>
      </c>
      <c r="AR62" s="62">
        <f t="shared" si="68"/>
        <v>0</v>
      </c>
      <c r="AS62" s="62">
        <f t="shared" si="69"/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/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51">
        <f t="shared" si="6"/>
        <v>0</v>
      </c>
      <c r="BW62" s="88" t="e">
        <f t="shared" si="21"/>
        <v>#DIV/0!</v>
      </c>
      <c r="BX62" s="62">
        <v>0</v>
      </c>
      <c r="BY62" s="51">
        <f t="shared" si="47"/>
        <v>0</v>
      </c>
      <c r="BZ62" s="89"/>
    </row>
    <row r="63" spans="1:78" s="57" customFormat="1" ht="31.5" customHeight="1" hidden="1">
      <c r="A63" s="155"/>
      <c r="B63" s="212"/>
      <c r="C63" s="151" t="s">
        <v>55</v>
      </c>
      <c r="D63" s="62">
        <f t="shared" si="56"/>
        <v>0</v>
      </c>
      <c r="E63" s="62">
        <f t="shared" si="57"/>
        <v>0</v>
      </c>
      <c r="F63" s="62">
        <f t="shared" si="58"/>
        <v>0</v>
      </c>
      <c r="G63" s="62">
        <f t="shared" si="59"/>
        <v>0</v>
      </c>
      <c r="H63" s="62">
        <f t="shared" si="60"/>
        <v>0</v>
      </c>
      <c r="I63" s="62">
        <f t="shared" si="61"/>
        <v>0</v>
      </c>
      <c r="J63" s="62">
        <f t="shared" si="62"/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f t="shared" si="63"/>
        <v>0</v>
      </c>
      <c r="AN63" s="62">
        <f t="shared" si="64"/>
        <v>0</v>
      </c>
      <c r="AO63" s="62">
        <f t="shared" si="65"/>
        <v>0</v>
      </c>
      <c r="AP63" s="62">
        <f t="shared" si="66"/>
        <v>0</v>
      </c>
      <c r="AQ63" s="62">
        <f t="shared" si="67"/>
        <v>0</v>
      </c>
      <c r="AR63" s="62">
        <f t="shared" si="68"/>
        <v>0</v>
      </c>
      <c r="AS63" s="62">
        <f t="shared" si="69"/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/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51">
        <f t="shared" si="6"/>
        <v>0</v>
      </c>
      <c r="BW63" s="88" t="e">
        <f t="shared" si="21"/>
        <v>#DIV/0!</v>
      </c>
      <c r="BX63" s="62">
        <v>0</v>
      </c>
      <c r="BY63" s="51">
        <f t="shared" si="47"/>
        <v>0</v>
      </c>
      <c r="BZ63" s="89"/>
    </row>
    <row r="64" spans="1:78" s="57" customFormat="1" ht="15.75" hidden="1">
      <c r="A64" s="155"/>
      <c r="B64" s="212"/>
      <c r="C64" s="151" t="s">
        <v>55</v>
      </c>
      <c r="D64" s="62">
        <f t="shared" si="56"/>
        <v>0</v>
      </c>
      <c r="E64" s="62">
        <f t="shared" si="57"/>
        <v>0</v>
      </c>
      <c r="F64" s="62">
        <f t="shared" si="58"/>
        <v>0</v>
      </c>
      <c r="G64" s="62">
        <f t="shared" si="59"/>
        <v>0</v>
      </c>
      <c r="H64" s="62">
        <f t="shared" si="60"/>
        <v>0</v>
      </c>
      <c r="I64" s="62">
        <f t="shared" si="61"/>
        <v>0</v>
      </c>
      <c r="J64" s="62">
        <f t="shared" si="62"/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f t="shared" si="63"/>
        <v>0</v>
      </c>
      <c r="AN64" s="62">
        <f t="shared" si="64"/>
        <v>0</v>
      </c>
      <c r="AO64" s="62">
        <f t="shared" si="65"/>
        <v>0</v>
      </c>
      <c r="AP64" s="62">
        <f t="shared" si="66"/>
        <v>0</v>
      </c>
      <c r="AQ64" s="62">
        <f t="shared" si="67"/>
        <v>0</v>
      </c>
      <c r="AR64" s="62">
        <f t="shared" si="68"/>
        <v>0</v>
      </c>
      <c r="AS64" s="62">
        <f t="shared" si="69"/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/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51">
        <f t="shared" si="6"/>
        <v>0</v>
      </c>
      <c r="BW64" s="88" t="e">
        <f t="shared" si="21"/>
        <v>#DIV/0!</v>
      </c>
      <c r="BX64" s="62">
        <v>0</v>
      </c>
      <c r="BY64" s="51">
        <f t="shared" si="47"/>
        <v>0</v>
      </c>
      <c r="BZ64" s="89"/>
    </row>
    <row r="65" spans="1:78" s="57" customFormat="1" ht="15.75">
      <c r="A65" s="162" t="s">
        <v>96</v>
      </c>
      <c r="B65" s="174" t="s">
        <v>97</v>
      </c>
      <c r="C65" s="151" t="s">
        <v>55</v>
      </c>
      <c r="D65" s="51">
        <f>SUM(D66:D69)</f>
        <v>0</v>
      </c>
      <c r="E65" s="51">
        <f aca="true" t="shared" si="70" ref="E65:AM65">SUM(E66:E68)</f>
        <v>8.1741060288</v>
      </c>
      <c r="F65" s="51">
        <f t="shared" si="70"/>
        <v>0</v>
      </c>
      <c r="G65" s="51">
        <f t="shared" si="70"/>
        <v>0</v>
      </c>
      <c r="H65" s="51">
        <f t="shared" si="70"/>
        <v>0</v>
      </c>
      <c r="I65" s="51">
        <f t="shared" si="70"/>
        <v>0</v>
      </c>
      <c r="J65" s="51">
        <f t="shared" si="70"/>
        <v>0</v>
      </c>
      <c r="K65" s="51">
        <f t="shared" si="70"/>
        <v>0</v>
      </c>
      <c r="L65" s="51">
        <f t="shared" si="70"/>
        <v>0.854</v>
      </c>
      <c r="M65" s="51">
        <f t="shared" si="70"/>
        <v>0</v>
      </c>
      <c r="N65" s="51">
        <f t="shared" si="70"/>
        <v>0</v>
      </c>
      <c r="O65" s="51">
        <f t="shared" si="70"/>
        <v>0</v>
      </c>
      <c r="P65" s="51">
        <f t="shared" si="70"/>
        <v>0</v>
      </c>
      <c r="Q65" s="51">
        <f t="shared" si="70"/>
        <v>0</v>
      </c>
      <c r="R65" s="51">
        <f t="shared" si="70"/>
        <v>0</v>
      </c>
      <c r="S65" s="51">
        <f t="shared" si="70"/>
        <v>0</v>
      </c>
      <c r="T65" s="51">
        <f t="shared" si="70"/>
        <v>0</v>
      </c>
      <c r="U65" s="51">
        <f t="shared" si="70"/>
        <v>0</v>
      </c>
      <c r="V65" s="51">
        <f t="shared" si="70"/>
        <v>0</v>
      </c>
      <c r="W65" s="51">
        <f t="shared" si="70"/>
        <v>0</v>
      </c>
      <c r="X65" s="51">
        <f t="shared" si="70"/>
        <v>0</v>
      </c>
      <c r="Y65" s="51">
        <f t="shared" si="70"/>
        <v>0</v>
      </c>
      <c r="Z65" s="51">
        <f t="shared" si="70"/>
        <v>3.304</v>
      </c>
      <c r="AA65" s="51">
        <f t="shared" si="70"/>
        <v>0</v>
      </c>
      <c r="AB65" s="51">
        <f t="shared" si="70"/>
        <v>0</v>
      </c>
      <c r="AC65" s="51">
        <f t="shared" si="70"/>
        <v>0</v>
      </c>
      <c r="AD65" s="51">
        <f t="shared" si="70"/>
        <v>0</v>
      </c>
      <c r="AE65" s="51">
        <f t="shared" si="70"/>
        <v>0</v>
      </c>
      <c r="AF65" s="51">
        <f t="shared" si="70"/>
        <v>0</v>
      </c>
      <c r="AG65" s="51">
        <f t="shared" si="70"/>
        <v>4.016106028800001</v>
      </c>
      <c r="AH65" s="51">
        <f t="shared" si="70"/>
        <v>0</v>
      </c>
      <c r="AI65" s="51">
        <f t="shared" si="70"/>
        <v>0</v>
      </c>
      <c r="AJ65" s="51">
        <f t="shared" si="70"/>
        <v>0</v>
      </c>
      <c r="AK65" s="51">
        <f t="shared" si="70"/>
        <v>0</v>
      </c>
      <c r="AL65" s="51">
        <f t="shared" si="70"/>
        <v>0</v>
      </c>
      <c r="AM65" s="51">
        <f t="shared" si="70"/>
        <v>0</v>
      </c>
      <c r="AN65" s="51">
        <f aca="true" t="shared" si="71" ref="AN65:AS65">SUM(AN66:AN69)</f>
        <v>0.8544178</v>
      </c>
      <c r="AO65" s="51">
        <f t="shared" si="71"/>
        <v>0</v>
      </c>
      <c r="AP65" s="51">
        <f t="shared" si="71"/>
        <v>0</v>
      </c>
      <c r="AQ65" s="51">
        <f t="shared" si="71"/>
        <v>0</v>
      </c>
      <c r="AR65" s="51">
        <f t="shared" si="71"/>
        <v>0</v>
      </c>
      <c r="AS65" s="51">
        <f t="shared" si="71"/>
        <v>0</v>
      </c>
      <c r="AT65" s="51">
        <f>SUM(AT66:AT68)</f>
        <v>0</v>
      </c>
      <c r="AU65" s="64">
        <f aca="true" t="shared" si="72" ref="AU65:AZ65">SUM(AU66:AU69)</f>
        <v>0.8544178</v>
      </c>
      <c r="AV65" s="64">
        <f t="shared" si="72"/>
        <v>0</v>
      </c>
      <c r="AW65" s="64">
        <f t="shared" si="72"/>
        <v>0</v>
      </c>
      <c r="AX65" s="64">
        <f t="shared" si="72"/>
        <v>0</v>
      </c>
      <c r="AY65" s="64">
        <f t="shared" si="72"/>
        <v>0</v>
      </c>
      <c r="AZ65" s="64">
        <f t="shared" si="72"/>
        <v>0</v>
      </c>
      <c r="BA65" s="51">
        <f aca="true" t="shared" si="73" ref="BA65:BO65">SUM(BA66:BA68)</f>
        <v>0</v>
      </c>
      <c r="BB65" s="51">
        <f t="shared" si="73"/>
        <v>0</v>
      </c>
      <c r="BC65" s="51">
        <f t="shared" si="73"/>
        <v>0</v>
      </c>
      <c r="BD65" s="51">
        <f t="shared" si="73"/>
        <v>0</v>
      </c>
      <c r="BE65" s="51">
        <f t="shared" si="73"/>
        <v>0</v>
      </c>
      <c r="BF65" s="51">
        <f t="shared" si="73"/>
        <v>0</v>
      </c>
      <c r="BG65" s="51">
        <f t="shared" si="73"/>
        <v>0</v>
      </c>
      <c r="BH65" s="62">
        <f t="shared" si="73"/>
        <v>0</v>
      </c>
      <c r="BI65" s="62">
        <f t="shared" si="73"/>
        <v>0</v>
      </c>
      <c r="BJ65" s="62">
        <f t="shared" si="73"/>
        <v>0</v>
      </c>
      <c r="BK65" s="62">
        <f t="shared" si="73"/>
        <v>0</v>
      </c>
      <c r="BL65" s="62">
        <f t="shared" si="73"/>
        <v>0</v>
      </c>
      <c r="BM65" s="62">
        <f t="shared" si="73"/>
        <v>0</v>
      </c>
      <c r="BN65" s="62">
        <f t="shared" si="73"/>
        <v>0</v>
      </c>
      <c r="BO65" s="51">
        <f t="shared" si="73"/>
        <v>0</v>
      </c>
      <c r="BP65" s="51">
        <f aca="true" t="shared" si="74" ref="BP65:BU65">SUM(BP66:BP69)</f>
        <v>0</v>
      </c>
      <c r="BQ65" s="51">
        <f t="shared" si="74"/>
        <v>0</v>
      </c>
      <c r="BR65" s="51">
        <f t="shared" si="74"/>
        <v>0</v>
      </c>
      <c r="BS65" s="51">
        <f t="shared" si="74"/>
        <v>0</v>
      </c>
      <c r="BT65" s="51">
        <f t="shared" si="74"/>
        <v>0</v>
      </c>
      <c r="BU65" s="51">
        <f t="shared" si="74"/>
        <v>0</v>
      </c>
      <c r="BV65" s="51">
        <f t="shared" si="6"/>
        <v>-7.3196882288000005</v>
      </c>
      <c r="BW65" s="88">
        <f t="shared" si="21"/>
        <v>-0.8954726306473623</v>
      </c>
      <c r="BX65" s="51">
        <f>AM65-D65</f>
        <v>0</v>
      </c>
      <c r="BY65" s="51">
        <f t="shared" si="47"/>
        <v>0</v>
      </c>
      <c r="BZ65" s="89"/>
    </row>
    <row r="66" spans="1:78" s="57" customFormat="1" ht="15.75">
      <c r="A66" s="154" t="s">
        <v>98</v>
      </c>
      <c r="B66" s="212" t="s">
        <v>99</v>
      </c>
      <c r="C66" s="151" t="s">
        <v>55</v>
      </c>
      <c r="D66" s="51">
        <f aca="true" t="shared" si="75" ref="D66:E69">K66+R66++Y66+AF66</f>
        <v>0</v>
      </c>
      <c r="E66" s="51">
        <f t="shared" si="75"/>
        <v>7.714106028800001</v>
      </c>
      <c r="F66" s="51">
        <v>0</v>
      </c>
      <c r="G66" s="51">
        <f>N66+U66++AB66+AI66</f>
        <v>0</v>
      </c>
      <c r="H66" s="51">
        <f>O66+V66++AC66+AJ66</f>
        <v>0</v>
      </c>
      <c r="I66" s="51">
        <f>P66+W66++AD66+AK66</f>
        <v>0</v>
      </c>
      <c r="J66" s="51">
        <f>Q66+X66++AE66+AL66</f>
        <v>0</v>
      </c>
      <c r="K66" s="51">
        <v>0</v>
      </c>
      <c r="L66" s="51">
        <f>'12 Квартал освоение'!N66</f>
        <v>0.854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f>'12 Квартал освоение'!V66</f>
        <v>3.074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f>'12 Квартал освоение'!Z66</f>
        <v>3.786106028800001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f>AT66+BA66++BH66+BO66</f>
        <v>0</v>
      </c>
      <c r="AN66" s="51">
        <f aca="true" t="shared" si="76" ref="AN66:AP69">AU66+BB66++BI66+BP66</f>
        <v>0</v>
      </c>
      <c r="AO66" s="51">
        <f t="shared" si="76"/>
        <v>0</v>
      </c>
      <c r="AP66" s="51">
        <f t="shared" si="76"/>
        <v>0</v>
      </c>
      <c r="AQ66" s="51">
        <f aca="true" t="shared" si="77" ref="AQ66:AS69">AX66+BE66++BL66+BS66</f>
        <v>0</v>
      </c>
      <c r="AR66" s="51">
        <f t="shared" si="77"/>
        <v>0</v>
      </c>
      <c r="AS66" s="51">
        <f t="shared" si="77"/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62">
        <v>0</v>
      </c>
      <c r="BD66" s="51">
        <v>0</v>
      </c>
      <c r="BE66" s="51">
        <v>0</v>
      </c>
      <c r="BF66" s="51">
        <v>0</v>
      </c>
      <c r="BG66" s="51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51">
        <v>0</v>
      </c>
      <c r="BP66" s="62">
        <f>'12 Квартал освоение'!AB66</f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f t="shared" si="6"/>
        <v>-7.714106028800001</v>
      </c>
      <c r="BW66" s="88">
        <f t="shared" si="21"/>
        <v>-1</v>
      </c>
      <c r="BX66" s="51">
        <f>AM66-D66</f>
        <v>0</v>
      </c>
      <c r="BY66" s="51">
        <f t="shared" si="47"/>
        <v>0</v>
      </c>
      <c r="BZ66" s="89" t="s">
        <v>234</v>
      </c>
    </row>
    <row r="67" spans="1:78" s="57" customFormat="1" ht="15.75">
      <c r="A67" s="154" t="s">
        <v>100</v>
      </c>
      <c r="B67" s="212" t="s">
        <v>101</v>
      </c>
      <c r="C67" s="151" t="s">
        <v>55</v>
      </c>
      <c r="D67" s="51">
        <f t="shared" si="75"/>
        <v>0</v>
      </c>
      <c r="E67" s="51">
        <f t="shared" si="75"/>
        <v>0.45999999999999996</v>
      </c>
      <c r="F67" s="51">
        <f aca="true" t="shared" si="78" ref="F67:G69">M67+T67++AA67+AH67</f>
        <v>0</v>
      </c>
      <c r="G67" s="51">
        <f t="shared" si="78"/>
        <v>0</v>
      </c>
      <c r="H67" s="51">
        <v>0</v>
      </c>
      <c r="I67" s="51">
        <f aca="true" t="shared" si="79" ref="I67:J69">P67+W67++AD67+AK67</f>
        <v>0</v>
      </c>
      <c r="J67" s="51">
        <f t="shared" si="79"/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f>'12 Квартал освоение'!V67</f>
        <v>0.22999999999999998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f>'12 Квартал освоение'!Z67</f>
        <v>0.22999999999999998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f>AT67+BA67++BH67+BO67</f>
        <v>0</v>
      </c>
      <c r="AN67" s="51">
        <f t="shared" si="76"/>
        <v>0</v>
      </c>
      <c r="AO67" s="51">
        <f>AV67+BC67++BJ67+BQ67</f>
        <v>0</v>
      </c>
      <c r="AP67" s="51">
        <f t="shared" si="76"/>
        <v>0</v>
      </c>
      <c r="AQ67" s="51">
        <f t="shared" si="77"/>
        <v>0</v>
      </c>
      <c r="AR67" s="51">
        <f t="shared" si="77"/>
        <v>0</v>
      </c>
      <c r="AS67" s="51">
        <f t="shared" si="77"/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f t="shared" si="6"/>
        <v>-0.45999999999999996</v>
      </c>
      <c r="BW67" s="88">
        <f t="shared" si="21"/>
        <v>-1</v>
      </c>
      <c r="BX67" s="51">
        <f>AM67-D67</f>
        <v>0</v>
      </c>
      <c r="BY67" s="51">
        <f t="shared" si="47"/>
        <v>0</v>
      </c>
      <c r="BZ67" s="89" t="s">
        <v>234</v>
      </c>
    </row>
    <row r="68" spans="1:78" s="57" customFormat="1" ht="15.75" hidden="1">
      <c r="A68" s="154" t="s">
        <v>102</v>
      </c>
      <c r="B68" s="212" t="s">
        <v>103</v>
      </c>
      <c r="C68" s="151" t="s">
        <v>55</v>
      </c>
      <c r="D68" s="51">
        <f t="shared" si="75"/>
        <v>0</v>
      </c>
      <c r="E68" s="51">
        <f t="shared" si="75"/>
        <v>0</v>
      </c>
      <c r="F68" s="51">
        <f t="shared" si="78"/>
        <v>0</v>
      </c>
      <c r="G68" s="51">
        <f t="shared" si="78"/>
        <v>0</v>
      </c>
      <c r="H68" s="51">
        <v>0</v>
      </c>
      <c r="I68" s="51">
        <f t="shared" si="79"/>
        <v>0</v>
      </c>
      <c r="J68" s="51">
        <f t="shared" si="79"/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f>AT68+BA68++BH68+BO68</f>
        <v>0</v>
      </c>
      <c r="AN68" s="51">
        <f t="shared" si="76"/>
        <v>0</v>
      </c>
      <c r="AO68" s="51">
        <f>AV68+BC68++BJ68+BQ68</f>
        <v>0</v>
      </c>
      <c r="AP68" s="51">
        <f t="shared" si="76"/>
        <v>0</v>
      </c>
      <c r="AQ68" s="51">
        <f t="shared" si="77"/>
        <v>0</v>
      </c>
      <c r="AR68" s="51">
        <f t="shared" si="77"/>
        <v>0</v>
      </c>
      <c r="AS68" s="51">
        <f t="shared" si="77"/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f t="shared" si="6"/>
        <v>0</v>
      </c>
      <c r="BW68" s="88" t="e">
        <f t="shared" si="21"/>
        <v>#DIV/0!</v>
      </c>
      <c r="BX68" s="51">
        <f>AM68-D68</f>
        <v>0</v>
      </c>
      <c r="BY68" s="51">
        <f t="shared" si="47"/>
        <v>0</v>
      </c>
      <c r="BZ68" s="89" t="s">
        <v>197</v>
      </c>
    </row>
    <row r="69" spans="1:78" s="57" customFormat="1" ht="15.75">
      <c r="A69" s="154" t="s">
        <v>102</v>
      </c>
      <c r="B69" s="212" t="s">
        <v>112</v>
      </c>
      <c r="C69" s="151" t="s">
        <v>55</v>
      </c>
      <c r="D69" s="51">
        <f t="shared" si="75"/>
        <v>0</v>
      </c>
      <c r="E69" s="51">
        <f t="shared" si="75"/>
        <v>0</v>
      </c>
      <c r="F69" s="51">
        <f t="shared" si="78"/>
        <v>0</v>
      </c>
      <c r="G69" s="51">
        <f t="shared" si="78"/>
        <v>0</v>
      </c>
      <c r="H69" s="51">
        <f>O69+V69++AC69+AJ69</f>
        <v>0</v>
      </c>
      <c r="I69" s="51">
        <f t="shared" si="79"/>
        <v>0</v>
      </c>
      <c r="J69" s="51">
        <f t="shared" si="79"/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f>AT69+BA69++BH69+BO69</f>
        <v>0</v>
      </c>
      <c r="AN69" s="51">
        <f t="shared" si="76"/>
        <v>0.8544178</v>
      </c>
      <c r="AO69" s="51">
        <f>AV69+BC69++BJ69+BQ69</f>
        <v>0</v>
      </c>
      <c r="AP69" s="51">
        <f t="shared" si="76"/>
        <v>0</v>
      </c>
      <c r="AQ69" s="51">
        <f t="shared" si="77"/>
        <v>0</v>
      </c>
      <c r="AR69" s="51">
        <f t="shared" si="77"/>
        <v>0</v>
      </c>
      <c r="AS69" s="51">
        <f t="shared" si="77"/>
        <v>0</v>
      </c>
      <c r="AT69" s="51">
        <v>0</v>
      </c>
      <c r="AU69" s="51">
        <f>'12 Квартал освоение'!P72</f>
        <v>0.8544178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9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3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f t="shared" si="6"/>
        <v>0.8544178</v>
      </c>
      <c r="BW69" s="88"/>
      <c r="BX69" s="51">
        <f>AM69-D69</f>
        <v>0</v>
      </c>
      <c r="BY69" s="51">
        <f t="shared" si="47"/>
        <v>0</v>
      </c>
      <c r="BZ69" s="95"/>
    </row>
    <row r="70" ht="15.75">
      <c r="B70" s="212"/>
    </row>
    <row r="71" spans="26:47" ht="15.75">
      <c r="Z71" s="37"/>
      <c r="AG71" s="37"/>
      <c r="AU71" s="37"/>
    </row>
    <row r="72" spans="26:61" ht="15.75">
      <c r="Z72" s="40"/>
      <c r="AG72" s="40"/>
      <c r="AN72" s="40"/>
      <c r="AU72" s="40"/>
      <c r="BB72" s="40"/>
      <c r="BI72" s="40"/>
    </row>
    <row r="73" ht="15.75">
      <c r="AU73" s="37"/>
    </row>
    <row r="74" ht="15.75">
      <c r="BT74" s="40"/>
    </row>
    <row r="76" ht="15.75">
      <c r="BT76" s="40"/>
    </row>
    <row r="81" spans="5:7" ht="15.75">
      <c r="E81" s="40"/>
      <c r="G81" s="37"/>
    </row>
  </sheetData>
  <sheetProtection selectLockedCells="1" selectUnlockedCells="1"/>
  <mergeCells count="39">
    <mergeCell ref="D17:AL17"/>
    <mergeCell ref="AM17:BU17"/>
    <mergeCell ref="A4:BZ4"/>
    <mergeCell ref="A6:BZ6"/>
    <mergeCell ref="A7:BZ7"/>
    <mergeCell ref="A9:BZ9"/>
    <mergeCell ref="A10:W10"/>
    <mergeCell ref="A12:BZ12"/>
    <mergeCell ref="A13:AL13"/>
    <mergeCell ref="A15:BZ15"/>
    <mergeCell ref="A16:A20"/>
    <mergeCell ref="B16:B20"/>
    <mergeCell ref="C16:C20"/>
    <mergeCell ref="D16:AL16"/>
    <mergeCell ref="AF18:AL18"/>
    <mergeCell ref="E19:J19"/>
    <mergeCell ref="L19:Q19"/>
    <mergeCell ref="S19:X19"/>
    <mergeCell ref="Z19:AE19"/>
    <mergeCell ref="AG19:AL19"/>
    <mergeCell ref="AM16:BY16"/>
    <mergeCell ref="BB19:BG19"/>
    <mergeCell ref="BA18:BG18"/>
    <mergeCell ref="AT18:AZ18"/>
    <mergeCell ref="BH18:BN18"/>
    <mergeCell ref="BZ16:BZ20"/>
    <mergeCell ref="BX19:BY19"/>
    <mergeCell ref="BO18:BU18"/>
    <mergeCell ref="AM18:AS18"/>
    <mergeCell ref="BV17:BY18"/>
    <mergeCell ref="BP19:BU19"/>
    <mergeCell ref="BV19:BW19"/>
    <mergeCell ref="BI19:BN19"/>
    <mergeCell ref="AN19:AS19"/>
    <mergeCell ref="AU19:AZ19"/>
    <mergeCell ref="D18:J18"/>
    <mergeCell ref="K18:Q18"/>
    <mergeCell ref="R18:X18"/>
    <mergeCell ref="Y18:AE18"/>
  </mergeCells>
  <dataValidations count="1">
    <dataValidation type="textLength" operator="lessThanOrEqual" allowBlank="1" showErrorMessage="1" errorTitle="Ошибка" error="Допускается ввод не более 900 символов!" sqref="B66:B68 B48:B52 B54:B64 B32:B46">
      <formula1>900</formula1>
    </dataValidation>
  </dataValidations>
  <printOptions/>
  <pageMargins left="0.7" right="0.7" top="0.75" bottom="0.75" header="0.5118055555555555" footer="0.5118055555555555"/>
  <pageSetup fitToHeight="3" fitToWidth="1" horizontalDpi="300" verticalDpi="300" orientation="landscape" paperSize="9" scale="15" r:id="rId1"/>
  <colBreaks count="1" manualBreakCount="1">
    <brk id="7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view="pageBreakPreview" zoomScaleNormal="85" zoomScaleSheetLayoutView="100" zoomScalePageLayoutView="0" workbookViewId="0" topLeftCell="AM28">
      <selection activeCell="AC42" sqref="AC42:AM42"/>
    </sheetView>
  </sheetViews>
  <sheetFormatPr defaultColWidth="9.8515625" defaultRowHeight="12.75"/>
  <cols>
    <col min="1" max="1" width="13.57421875" style="1" customWidth="1"/>
    <col min="2" max="2" width="80.8515625" style="2" customWidth="1"/>
    <col min="3" max="3" width="16.8515625" style="1" customWidth="1"/>
    <col min="4" max="5" width="6.140625" style="71" customWidth="1"/>
    <col min="6" max="7" width="7.28125" style="71" customWidth="1"/>
    <col min="8" max="8" width="7.421875" style="71" customWidth="1"/>
    <col min="9" max="10" width="6.140625" style="71" customWidth="1"/>
    <col min="11" max="12" width="7.28125" style="71" customWidth="1"/>
    <col min="13" max="13" width="6.140625" style="71" customWidth="1"/>
    <col min="14" max="15" width="6.140625" style="72" customWidth="1"/>
    <col min="16" max="17" width="7.28125" style="72" customWidth="1"/>
    <col min="18" max="18" width="6.140625" style="72" customWidth="1"/>
    <col min="19" max="20" width="6.140625" style="71" customWidth="1"/>
    <col min="21" max="22" width="7.28125" style="71" customWidth="1"/>
    <col min="23" max="25" width="6.140625" style="71" customWidth="1"/>
    <col min="26" max="27" width="7.28125" style="71" customWidth="1"/>
    <col min="28" max="30" width="6.140625" style="71" customWidth="1"/>
    <col min="31" max="31" width="8.421875" style="71" customWidth="1"/>
    <col min="32" max="32" width="7.28125" style="71" customWidth="1"/>
    <col min="33" max="35" width="6.140625" style="71" customWidth="1"/>
    <col min="36" max="37" width="7.28125" style="71" customWidth="1"/>
    <col min="38" max="38" width="6.140625" style="71" customWidth="1"/>
    <col min="39" max="39" width="6.7109375" style="71" customWidth="1"/>
    <col min="40" max="40" width="6.57421875" style="71" customWidth="1"/>
    <col min="41" max="41" width="6.8515625" style="71" customWidth="1"/>
    <col min="42" max="42" width="6.57421875" style="71" customWidth="1"/>
    <col min="43" max="43" width="7.28125" style="71" customWidth="1"/>
    <col min="44" max="44" width="6.57421875" style="96" customWidth="1"/>
    <col min="45" max="45" width="7.140625" style="96" customWidth="1"/>
    <col min="46" max="46" width="7.57421875" style="96" customWidth="1"/>
    <col min="47" max="47" width="7.28125" style="96" customWidth="1"/>
    <col min="48" max="48" width="7.140625" style="96" customWidth="1"/>
    <col min="49" max="49" width="9.57421875" style="71" customWidth="1"/>
    <col min="50" max="50" width="6.140625" style="71" customWidth="1"/>
    <col min="51" max="52" width="7.28125" style="71" customWidth="1"/>
    <col min="53" max="53" width="8.00390625" style="71" customWidth="1"/>
    <col min="54" max="54" width="85.7109375" style="1" customWidth="1"/>
    <col min="55" max="16384" width="9.8515625" style="7" customWidth="1"/>
  </cols>
  <sheetData>
    <row r="1" spans="1:54" ht="15.75">
      <c r="A1" s="201"/>
      <c r="S1" s="72"/>
      <c r="T1" s="72"/>
      <c r="U1" s="72"/>
      <c r="V1" s="72"/>
      <c r="W1" s="72"/>
      <c r="X1" s="72"/>
      <c r="Y1" s="72"/>
      <c r="Z1" s="72"/>
      <c r="AA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W1" s="72"/>
      <c r="AX1" s="72"/>
      <c r="AY1" s="72"/>
      <c r="AZ1" s="72"/>
      <c r="BA1" s="72"/>
      <c r="BB1" s="213" t="s">
        <v>199</v>
      </c>
    </row>
    <row r="2" spans="19:54" ht="15.75">
      <c r="S2" s="72"/>
      <c r="T2" s="72"/>
      <c r="U2" s="72"/>
      <c r="V2" s="72"/>
      <c r="W2" s="72"/>
      <c r="X2" s="72"/>
      <c r="Y2" s="72"/>
      <c r="Z2" s="72"/>
      <c r="AA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W2" s="72"/>
      <c r="AX2" s="72"/>
      <c r="AY2" s="72"/>
      <c r="AZ2" s="72"/>
      <c r="BA2" s="72"/>
      <c r="BB2" s="213" t="s">
        <v>2</v>
      </c>
    </row>
    <row r="3" spans="19:54" ht="15.75">
      <c r="S3" s="72"/>
      <c r="T3" s="72"/>
      <c r="U3" s="72"/>
      <c r="V3" s="72"/>
      <c r="W3" s="72"/>
      <c r="X3" s="72"/>
      <c r="Y3" s="72"/>
      <c r="Z3" s="72"/>
      <c r="AA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W3" s="72"/>
      <c r="AX3" s="72"/>
      <c r="AY3" s="72"/>
      <c r="AZ3" s="72"/>
      <c r="BA3" s="72"/>
      <c r="BB3" s="213" t="s">
        <v>3</v>
      </c>
    </row>
    <row r="4" spans="1:54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</row>
    <row r="5" spans="4:54" ht="15.75"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17"/>
      <c r="P5" s="17"/>
      <c r="Q5" s="17"/>
      <c r="R5" s="17"/>
      <c r="S5" s="4"/>
      <c r="T5" s="4"/>
      <c r="U5" s="4"/>
      <c r="V5" s="4"/>
      <c r="W5" s="4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97"/>
      <c r="AS5" s="97"/>
      <c r="AT5" s="97"/>
      <c r="AU5" s="97"/>
      <c r="AV5" s="97"/>
      <c r="AW5" s="7"/>
      <c r="AX5" s="7"/>
      <c r="AY5" s="7"/>
      <c r="AZ5" s="7"/>
      <c r="BA5" s="7"/>
      <c r="BB5" s="8"/>
    </row>
    <row r="6" spans="1:54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</row>
    <row r="7" spans="1:54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</row>
    <row r="8" spans="1:54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97"/>
      <c r="AS8" s="97"/>
      <c r="AT8" s="97"/>
      <c r="AU8" s="97"/>
      <c r="AV8" s="97"/>
      <c r="AW8" s="7"/>
      <c r="AX8" s="7"/>
      <c r="AY8" s="7"/>
      <c r="AZ8" s="7"/>
      <c r="BA8" s="7"/>
      <c r="BB8" s="8"/>
    </row>
    <row r="9" spans="1:54" ht="15.75">
      <c r="A9" s="260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</row>
    <row r="10" spans="1:54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97"/>
      <c r="AS10" s="97"/>
      <c r="AT10" s="97"/>
      <c r="AU10" s="97"/>
      <c r="AV10" s="97"/>
      <c r="AW10" s="7"/>
      <c r="AX10" s="7"/>
      <c r="AY10" s="7"/>
      <c r="AZ10" s="7"/>
      <c r="BA10" s="7"/>
      <c r="BB10" s="8"/>
    </row>
    <row r="11" spans="1:54" ht="15.75">
      <c r="A11" s="9"/>
      <c r="B11" s="41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9"/>
      <c r="O11" s="99"/>
      <c r="P11" s="99"/>
      <c r="Q11" s="99"/>
      <c r="R11" s="99"/>
      <c r="S11" s="10"/>
      <c r="T11" s="10"/>
      <c r="U11" s="10"/>
      <c r="V11" s="10"/>
      <c r="W11" s="10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7"/>
      <c r="AS11" s="97"/>
      <c r="AT11" s="97"/>
      <c r="AU11" s="97"/>
      <c r="AV11" s="97"/>
      <c r="AW11" s="7"/>
      <c r="AX11" s="7"/>
      <c r="AY11" s="7"/>
      <c r="AZ11" s="7"/>
      <c r="BA11" s="7"/>
      <c r="BB11" s="8"/>
    </row>
    <row r="12" spans="1:54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</row>
    <row r="13" spans="1:54" ht="15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100"/>
      <c r="AS13" s="100"/>
      <c r="AT13" s="100"/>
      <c r="AU13" s="100"/>
      <c r="AV13" s="100"/>
      <c r="AW13" s="76"/>
      <c r="AX13" s="76"/>
      <c r="AY13" s="76"/>
      <c r="AZ13" s="76"/>
      <c r="BA13" s="76"/>
      <c r="BB13" s="9"/>
    </row>
    <row r="14" spans="1:54" ht="15.75">
      <c r="A14" s="15"/>
      <c r="B14" s="14"/>
      <c r="C14" s="15"/>
      <c r="D14" s="72"/>
      <c r="E14" s="72"/>
      <c r="F14" s="72"/>
      <c r="G14" s="72"/>
      <c r="H14" s="72"/>
      <c r="I14" s="72"/>
      <c r="J14" s="72"/>
      <c r="K14" s="72"/>
      <c r="L14" s="72"/>
      <c r="M14" s="72"/>
      <c r="S14" s="72"/>
      <c r="T14" s="72"/>
      <c r="U14" s="72"/>
      <c r="V14" s="72"/>
      <c r="W14" s="72"/>
      <c r="X14" s="202"/>
      <c r="Y14" s="202"/>
      <c r="Z14" s="202"/>
      <c r="AA14" s="202"/>
      <c r="AB14" s="20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W14" s="72"/>
      <c r="AX14" s="72"/>
      <c r="AY14" s="72"/>
      <c r="AZ14" s="72"/>
      <c r="BA14" s="72"/>
      <c r="BB14" s="15"/>
    </row>
    <row r="15" spans="1:54" ht="15.75">
      <c r="A15" s="282" t="s">
        <v>200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</row>
    <row r="16" spans="1:54" ht="15.75" customHeight="1">
      <c r="A16" s="279" t="s">
        <v>8</v>
      </c>
      <c r="B16" s="276" t="s">
        <v>9</v>
      </c>
      <c r="C16" s="276" t="s">
        <v>118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56" t="s">
        <v>186</v>
      </c>
    </row>
    <row r="17" spans="1:54" ht="15.75">
      <c r="A17" s="279"/>
      <c r="B17" s="276"/>
      <c r="C17" s="276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56"/>
    </row>
    <row r="18" spans="1:54" ht="15.75" customHeight="1">
      <c r="A18" s="279"/>
      <c r="B18" s="276"/>
      <c r="C18" s="276"/>
      <c r="D18" s="283" t="s">
        <v>27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 t="s">
        <v>28</v>
      </c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56"/>
    </row>
    <row r="19" spans="1:54" ht="30" customHeight="1">
      <c r="A19" s="279"/>
      <c r="B19" s="276"/>
      <c r="C19" s="276"/>
      <c r="D19" s="283" t="s">
        <v>201</v>
      </c>
      <c r="E19" s="283"/>
      <c r="F19" s="283"/>
      <c r="G19" s="283"/>
      <c r="H19" s="283"/>
      <c r="I19" s="283" t="s">
        <v>18</v>
      </c>
      <c r="J19" s="283"/>
      <c r="K19" s="283"/>
      <c r="L19" s="283"/>
      <c r="M19" s="283"/>
      <c r="N19" s="283" t="s">
        <v>202</v>
      </c>
      <c r="O19" s="283"/>
      <c r="P19" s="283"/>
      <c r="Q19" s="283"/>
      <c r="R19" s="283"/>
      <c r="S19" s="283" t="s">
        <v>20</v>
      </c>
      <c r="T19" s="283"/>
      <c r="U19" s="283"/>
      <c r="V19" s="283"/>
      <c r="W19" s="283"/>
      <c r="X19" s="283" t="s">
        <v>21</v>
      </c>
      <c r="Y19" s="283"/>
      <c r="Z19" s="283"/>
      <c r="AA19" s="283"/>
      <c r="AB19" s="283"/>
      <c r="AC19" s="283" t="s">
        <v>17</v>
      </c>
      <c r="AD19" s="283"/>
      <c r="AE19" s="283"/>
      <c r="AF19" s="283"/>
      <c r="AG19" s="283"/>
      <c r="AH19" s="283" t="s">
        <v>18</v>
      </c>
      <c r="AI19" s="283"/>
      <c r="AJ19" s="283"/>
      <c r="AK19" s="283"/>
      <c r="AL19" s="283"/>
      <c r="AM19" s="283" t="s">
        <v>19</v>
      </c>
      <c r="AN19" s="283"/>
      <c r="AO19" s="283"/>
      <c r="AP19" s="283"/>
      <c r="AQ19" s="283"/>
      <c r="AR19" s="284" t="s">
        <v>20</v>
      </c>
      <c r="AS19" s="284"/>
      <c r="AT19" s="284"/>
      <c r="AU19" s="284"/>
      <c r="AV19" s="284"/>
      <c r="AW19" s="283" t="s">
        <v>21</v>
      </c>
      <c r="AX19" s="283"/>
      <c r="AY19" s="283"/>
      <c r="AZ19" s="283"/>
      <c r="BA19" s="283"/>
      <c r="BB19" s="256"/>
    </row>
    <row r="20" spans="1:54" ht="60.75" customHeight="1">
      <c r="A20" s="279"/>
      <c r="B20" s="276"/>
      <c r="C20" s="276"/>
      <c r="D20" s="101" t="s">
        <v>192</v>
      </c>
      <c r="E20" s="101" t="s">
        <v>193</v>
      </c>
      <c r="F20" s="102" t="s">
        <v>194</v>
      </c>
      <c r="G20" s="101" t="s">
        <v>195</v>
      </c>
      <c r="H20" s="101" t="s">
        <v>196</v>
      </c>
      <c r="I20" s="101" t="s">
        <v>192</v>
      </c>
      <c r="J20" s="101" t="s">
        <v>193</v>
      </c>
      <c r="K20" s="102" t="s">
        <v>194</v>
      </c>
      <c r="L20" s="101" t="s">
        <v>195</v>
      </c>
      <c r="M20" s="101" t="s">
        <v>196</v>
      </c>
      <c r="N20" s="101" t="s">
        <v>192</v>
      </c>
      <c r="O20" s="101" t="s">
        <v>193</v>
      </c>
      <c r="P20" s="102" t="s">
        <v>194</v>
      </c>
      <c r="Q20" s="101" t="s">
        <v>195</v>
      </c>
      <c r="R20" s="101" t="s">
        <v>196</v>
      </c>
      <c r="S20" s="101" t="s">
        <v>192</v>
      </c>
      <c r="T20" s="101" t="s">
        <v>193</v>
      </c>
      <c r="U20" s="102" t="s">
        <v>194</v>
      </c>
      <c r="V20" s="101" t="s">
        <v>195</v>
      </c>
      <c r="W20" s="101" t="s">
        <v>196</v>
      </c>
      <c r="X20" s="101" t="s">
        <v>192</v>
      </c>
      <c r="Y20" s="101" t="s">
        <v>193</v>
      </c>
      <c r="Z20" s="102" t="s">
        <v>194</v>
      </c>
      <c r="AA20" s="101" t="s">
        <v>195</v>
      </c>
      <c r="AB20" s="101" t="s">
        <v>196</v>
      </c>
      <c r="AC20" s="101" t="s">
        <v>192</v>
      </c>
      <c r="AD20" s="101" t="s">
        <v>193</v>
      </c>
      <c r="AE20" s="102" t="s">
        <v>194</v>
      </c>
      <c r="AF20" s="101" t="s">
        <v>195</v>
      </c>
      <c r="AG20" s="101" t="s">
        <v>196</v>
      </c>
      <c r="AH20" s="101" t="s">
        <v>192</v>
      </c>
      <c r="AI20" s="101" t="s">
        <v>193</v>
      </c>
      <c r="AJ20" s="102" t="s">
        <v>194</v>
      </c>
      <c r="AK20" s="101" t="s">
        <v>195</v>
      </c>
      <c r="AL20" s="101" t="s">
        <v>196</v>
      </c>
      <c r="AM20" s="101" t="s">
        <v>192</v>
      </c>
      <c r="AN20" s="101" t="s">
        <v>193</v>
      </c>
      <c r="AO20" s="102" t="s">
        <v>194</v>
      </c>
      <c r="AP20" s="101" t="s">
        <v>195</v>
      </c>
      <c r="AQ20" s="101" t="s">
        <v>196</v>
      </c>
      <c r="AR20" s="103" t="s">
        <v>192</v>
      </c>
      <c r="AS20" s="103" t="s">
        <v>193</v>
      </c>
      <c r="AT20" s="104" t="s">
        <v>194</v>
      </c>
      <c r="AU20" s="103" t="s">
        <v>195</v>
      </c>
      <c r="AV20" s="103" t="s">
        <v>196</v>
      </c>
      <c r="AW20" s="101" t="s">
        <v>192</v>
      </c>
      <c r="AX20" s="101" t="s">
        <v>193</v>
      </c>
      <c r="AY20" s="102" t="s">
        <v>194</v>
      </c>
      <c r="AZ20" s="101" t="s">
        <v>195</v>
      </c>
      <c r="BA20" s="101" t="s">
        <v>196</v>
      </c>
      <c r="BB20" s="256"/>
    </row>
    <row r="21" spans="1:54" ht="15.75">
      <c r="A21" s="197">
        <v>1</v>
      </c>
      <c r="B21" s="198">
        <v>2</v>
      </c>
      <c r="C21" s="197">
        <v>3</v>
      </c>
      <c r="D21" s="199">
        <v>4</v>
      </c>
      <c r="E21" s="199">
        <v>5</v>
      </c>
      <c r="F21" s="199">
        <v>6</v>
      </c>
      <c r="G21" s="199">
        <v>7</v>
      </c>
      <c r="H21" s="199">
        <v>8</v>
      </c>
      <c r="I21" s="199">
        <v>9</v>
      </c>
      <c r="J21" s="199">
        <v>10</v>
      </c>
      <c r="K21" s="199">
        <v>11</v>
      </c>
      <c r="L21" s="199">
        <v>12</v>
      </c>
      <c r="M21" s="199">
        <v>13</v>
      </c>
      <c r="N21" s="199">
        <v>14</v>
      </c>
      <c r="O21" s="199">
        <v>15</v>
      </c>
      <c r="P21" s="199">
        <v>16</v>
      </c>
      <c r="Q21" s="199">
        <v>17</v>
      </c>
      <c r="R21" s="199">
        <v>18</v>
      </c>
      <c r="S21" s="199">
        <v>19</v>
      </c>
      <c r="T21" s="199">
        <v>20</v>
      </c>
      <c r="U21" s="199">
        <v>21</v>
      </c>
      <c r="V21" s="199">
        <v>22</v>
      </c>
      <c r="W21" s="199">
        <v>23</v>
      </c>
      <c r="X21" s="199">
        <v>24</v>
      </c>
      <c r="Y21" s="199">
        <v>25</v>
      </c>
      <c r="Z21" s="199">
        <v>26</v>
      </c>
      <c r="AA21" s="199">
        <v>27</v>
      </c>
      <c r="AB21" s="199">
        <v>28</v>
      </c>
      <c r="AC21" s="199">
        <v>29</v>
      </c>
      <c r="AD21" s="199">
        <v>30</v>
      </c>
      <c r="AE21" s="199">
        <v>31</v>
      </c>
      <c r="AF21" s="199">
        <v>32</v>
      </c>
      <c r="AG21" s="199">
        <v>33</v>
      </c>
      <c r="AH21" s="199">
        <v>34</v>
      </c>
      <c r="AI21" s="199">
        <v>35</v>
      </c>
      <c r="AJ21" s="199">
        <v>36</v>
      </c>
      <c r="AK21" s="199">
        <v>37</v>
      </c>
      <c r="AL21" s="199">
        <v>38</v>
      </c>
      <c r="AM21" s="199">
        <v>39</v>
      </c>
      <c r="AN21" s="199">
        <v>40</v>
      </c>
      <c r="AO21" s="199">
        <v>41</v>
      </c>
      <c r="AP21" s="199">
        <v>42</v>
      </c>
      <c r="AQ21" s="199">
        <v>43</v>
      </c>
      <c r="AR21" s="211">
        <v>44</v>
      </c>
      <c r="AS21" s="211">
        <v>45</v>
      </c>
      <c r="AT21" s="211">
        <v>46</v>
      </c>
      <c r="AU21" s="211">
        <v>47</v>
      </c>
      <c r="AV21" s="211">
        <v>48</v>
      </c>
      <c r="AW21" s="199">
        <v>49</v>
      </c>
      <c r="AX21" s="199">
        <v>50</v>
      </c>
      <c r="AY21" s="199">
        <v>51</v>
      </c>
      <c r="AZ21" s="199">
        <v>52</v>
      </c>
      <c r="BA21" s="199">
        <v>53</v>
      </c>
      <c r="BB21" s="197">
        <v>54</v>
      </c>
    </row>
    <row r="22" spans="1:54" ht="15.75">
      <c r="A22" s="150"/>
      <c r="B22" s="108" t="s">
        <v>29</v>
      </c>
      <c r="C22" s="151" t="s">
        <v>55</v>
      </c>
      <c r="D22" s="51">
        <f>I22+N22+S22+X22</f>
        <v>0</v>
      </c>
      <c r="E22" s="87">
        <f>E23+E24+E34</f>
        <v>0</v>
      </c>
      <c r="F22" s="51">
        <f>K22+P22+U22+Z22</f>
        <v>0</v>
      </c>
      <c r="G22" s="87">
        <f aca="true" t="shared" si="0" ref="G22:BA22">G23+G24+G34</f>
        <v>0</v>
      </c>
      <c r="H22" s="87">
        <f t="shared" si="0"/>
        <v>0</v>
      </c>
      <c r="I22" s="87">
        <f t="shared" si="0"/>
        <v>0</v>
      </c>
      <c r="J22" s="87">
        <f t="shared" si="0"/>
        <v>0</v>
      </c>
      <c r="K22" s="87">
        <f t="shared" si="0"/>
        <v>0</v>
      </c>
      <c r="L22" s="87">
        <f t="shared" si="0"/>
        <v>0</v>
      </c>
      <c r="M22" s="87">
        <f t="shared" si="0"/>
        <v>0</v>
      </c>
      <c r="N22" s="87">
        <f t="shared" si="0"/>
        <v>0</v>
      </c>
      <c r="O22" s="87">
        <f t="shared" si="0"/>
        <v>0</v>
      </c>
      <c r="P22" s="87">
        <f t="shared" si="0"/>
        <v>0</v>
      </c>
      <c r="Q22" s="87">
        <f t="shared" si="0"/>
        <v>0</v>
      </c>
      <c r="R22" s="87">
        <f t="shared" si="0"/>
        <v>0</v>
      </c>
      <c r="S22" s="87">
        <f t="shared" si="0"/>
        <v>0</v>
      </c>
      <c r="T22" s="87">
        <f t="shared" si="0"/>
        <v>0</v>
      </c>
      <c r="U22" s="87">
        <f t="shared" si="0"/>
        <v>0</v>
      </c>
      <c r="V22" s="87">
        <f t="shared" si="0"/>
        <v>0</v>
      </c>
      <c r="W22" s="87">
        <f t="shared" si="0"/>
        <v>0</v>
      </c>
      <c r="X22" s="87">
        <f t="shared" si="0"/>
        <v>0</v>
      </c>
      <c r="Y22" s="87">
        <f t="shared" si="0"/>
        <v>0</v>
      </c>
      <c r="Z22" s="87">
        <f t="shared" si="0"/>
        <v>0</v>
      </c>
      <c r="AA22" s="87">
        <f t="shared" si="0"/>
        <v>0</v>
      </c>
      <c r="AB22" s="87">
        <f t="shared" si="0"/>
        <v>0</v>
      </c>
      <c r="AC22" s="87">
        <f t="shared" si="0"/>
        <v>0</v>
      </c>
      <c r="AD22" s="87">
        <f t="shared" si="0"/>
        <v>0</v>
      </c>
      <c r="AE22" s="87">
        <f t="shared" si="0"/>
        <v>0</v>
      </c>
      <c r="AF22" s="87">
        <f t="shared" si="0"/>
        <v>0</v>
      </c>
      <c r="AG22" s="87">
        <f t="shared" si="0"/>
        <v>0</v>
      </c>
      <c r="AH22" s="87">
        <f t="shared" si="0"/>
        <v>0</v>
      </c>
      <c r="AI22" s="87">
        <f t="shared" si="0"/>
        <v>0</v>
      </c>
      <c r="AJ22" s="87">
        <f t="shared" si="0"/>
        <v>0</v>
      </c>
      <c r="AK22" s="87">
        <f t="shared" si="0"/>
        <v>0</v>
      </c>
      <c r="AL22" s="87">
        <f t="shared" si="0"/>
        <v>0</v>
      </c>
      <c r="AM22" s="87">
        <f t="shared" si="0"/>
        <v>0</v>
      </c>
      <c r="AN22" s="87">
        <f t="shared" si="0"/>
        <v>0</v>
      </c>
      <c r="AO22" s="87">
        <f t="shared" si="0"/>
        <v>0</v>
      </c>
      <c r="AP22" s="87">
        <f t="shared" si="0"/>
        <v>0</v>
      </c>
      <c r="AQ22" s="87">
        <f t="shared" si="0"/>
        <v>0</v>
      </c>
      <c r="AR22" s="106">
        <f t="shared" si="0"/>
        <v>0</v>
      </c>
      <c r="AS22" s="106">
        <f t="shared" si="0"/>
        <v>0</v>
      </c>
      <c r="AT22" s="106">
        <f t="shared" si="0"/>
        <v>0</v>
      </c>
      <c r="AU22" s="106">
        <f t="shared" si="0"/>
        <v>0</v>
      </c>
      <c r="AV22" s="106">
        <f t="shared" si="0"/>
        <v>0</v>
      </c>
      <c r="AW22" s="87">
        <f t="shared" si="0"/>
        <v>0</v>
      </c>
      <c r="AX22" s="87">
        <f t="shared" si="0"/>
        <v>0</v>
      </c>
      <c r="AY22" s="87">
        <f t="shared" si="0"/>
        <v>0</v>
      </c>
      <c r="AZ22" s="87">
        <f t="shared" si="0"/>
        <v>0</v>
      </c>
      <c r="BA22" s="87">
        <f t="shared" si="0"/>
        <v>0</v>
      </c>
      <c r="BB22" s="107"/>
    </row>
    <row r="23" spans="1:54" ht="15.75">
      <c r="A23" s="214" t="s">
        <v>31</v>
      </c>
      <c r="B23" s="108" t="s">
        <v>32</v>
      </c>
      <c r="C23" s="151" t="s">
        <v>55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107"/>
    </row>
    <row r="24" spans="1:54" ht="31.5">
      <c r="A24" s="155" t="s">
        <v>43</v>
      </c>
      <c r="B24" s="108" t="s">
        <v>44</v>
      </c>
      <c r="C24" s="151" t="s">
        <v>55</v>
      </c>
      <c r="D24" s="51">
        <f aca="true" t="shared" si="1" ref="D24:AI24">D25+D27+D31+D32</f>
        <v>0</v>
      </c>
      <c r="E24" s="51">
        <f t="shared" si="1"/>
        <v>0</v>
      </c>
      <c r="F24" s="51">
        <f t="shared" si="1"/>
        <v>0</v>
      </c>
      <c r="G24" s="51">
        <f t="shared" si="1"/>
        <v>0</v>
      </c>
      <c r="H24" s="51">
        <f t="shared" si="1"/>
        <v>0</v>
      </c>
      <c r="I24" s="51">
        <f t="shared" si="1"/>
        <v>0</v>
      </c>
      <c r="J24" s="51">
        <f t="shared" si="1"/>
        <v>0</v>
      </c>
      <c r="K24" s="51">
        <f t="shared" si="1"/>
        <v>0</v>
      </c>
      <c r="L24" s="51">
        <f t="shared" si="1"/>
        <v>0</v>
      </c>
      <c r="M24" s="51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  <c r="R24" s="62">
        <f t="shared" si="1"/>
        <v>0</v>
      </c>
      <c r="S24" s="51">
        <f t="shared" si="1"/>
        <v>0</v>
      </c>
      <c r="T24" s="51">
        <f t="shared" si="1"/>
        <v>0</v>
      </c>
      <c r="U24" s="51">
        <f t="shared" si="1"/>
        <v>0</v>
      </c>
      <c r="V24" s="51">
        <f t="shared" si="1"/>
        <v>0</v>
      </c>
      <c r="W24" s="51">
        <f t="shared" si="1"/>
        <v>0</v>
      </c>
      <c r="X24" s="51">
        <f t="shared" si="1"/>
        <v>0</v>
      </c>
      <c r="Y24" s="51">
        <f t="shared" si="1"/>
        <v>0</v>
      </c>
      <c r="Z24" s="51">
        <f t="shared" si="1"/>
        <v>0</v>
      </c>
      <c r="AA24" s="51">
        <f t="shared" si="1"/>
        <v>0</v>
      </c>
      <c r="AB24" s="51">
        <f t="shared" si="1"/>
        <v>0</v>
      </c>
      <c r="AC24" s="51">
        <f t="shared" si="1"/>
        <v>0</v>
      </c>
      <c r="AD24" s="51">
        <f t="shared" si="1"/>
        <v>0</v>
      </c>
      <c r="AE24" s="51">
        <f t="shared" si="1"/>
        <v>0</v>
      </c>
      <c r="AF24" s="51">
        <f t="shared" si="1"/>
        <v>0</v>
      </c>
      <c r="AG24" s="51">
        <f t="shared" si="1"/>
        <v>0</v>
      </c>
      <c r="AH24" s="51">
        <f t="shared" si="1"/>
        <v>0</v>
      </c>
      <c r="AI24" s="51">
        <f t="shared" si="1"/>
        <v>0</v>
      </c>
      <c r="AJ24" s="51">
        <f aca="true" t="shared" si="2" ref="AJ24:BA24">AJ25+AJ27+AJ31+AJ32</f>
        <v>0</v>
      </c>
      <c r="AK24" s="51">
        <f t="shared" si="2"/>
        <v>0</v>
      </c>
      <c r="AL24" s="51">
        <f t="shared" si="2"/>
        <v>0</v>
      </c>
      <c r="AM24" s="51">
        <f t="shared" si="2"/>
        <v>0</v>
      </c>
      <c r="AN24" s="51">
        <f t="shared" si="2"/>
        <v>0</v>
      </c>
      <c r="AO24" s="51">
        <f t="shared" si="2"/>
        <v>0</v>
      </c>
      <c r="AP24" s="51">
        <f t="shared" si="2"/>
        <v>0</v>
      </c>
      <c r="AQ24" s="51">
        <f t="shared" si="2"/>
        <v>0</v>
      </c>
      <c r="AR24" s="51">
        <f t="shared" si="2"/>
        <v>0</v>
      </c>
      <c r="AS24" s="51">
        <f t="shared" si="2"/>
        <v>0</v>
      </c>
      <c r="AT24" s="51">
        <f t="shared" si="2"/>
        <v>0</v>
      </c>
      <c r="AU24" s="62">
        <f t="shared" si="2"/>
        <v>0</v>
      </c>
      <c r="AV24" s="62">
        <f t="shared" si="2"/>
        <v>0</v>
      </c>
      <c r="AW24" s="62">
        <f t="shared" si="2"/>
        <v>0</v>
      </c>
      <c r="AX24" s="62">
        <f t="shared" si="2"/>
        <v>0</v>
      </c>
      <c r="AY24" s="62">
        <f t="shared" si="2"/>
        <v>0</v>
      </c>
      <c r="AZ24" s="62">
        <f t="shared" si="2"/>
        <v>0</v>
      </c>
      <c r="BA24" s="62">
        <f t="shared" si="2"/>
        <v>0</v>
      </c>
      <c r="BB24" s="107"/>
    </row>
    <row r="25" spans="1:54" ht="31.5">
      <c r="A25" s="196" t="s">
        <v>134</v>
      </c>
      <c r="B25" s="108" t="s">
        <v>46</v>
      </c>
      <c r="C25" s="151" t="s">
        <v>55</v>
      </c>
      <c r="D25" s="51">
        <f>D26</f>
        <v>0</v>
      </c>
      <c r="E25" s="51">
        <f aca="true" t="shared" si="3" ref="E25:BA25">E26</f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51">
        <f t="shared" si="3"/>
        <v>0</v>
      </c>
      <c r="O25" s="51">
        <f t="shared" si="3"/>
        <v>0</v>
      </c>
      <c r="P25" s="51">
        <f t="shared" si="3"/>
        <v>0</v>
      </c>
      <c r="Q25" s="51">
        <f t="shared" si="3"/>
        <v>0</v>
      </c>
      <c r="R25" s="51">
        <f t="shared" si="3"/>
        <v>0</v>
      </c>
      <c r="S25" s="51">
        <f t="shared" si="3"/>
        <v>0</v>
      </c>
      <c r="T25" s="51">
        <f t="shared" si="3"/>
        <v>0</v>
      </c>
      <c r="U25" s="51">
        <f t="shared" si="3"/>
        <v>0</v>
      </c>
      <c r="V25" s="51">
        <f t="shared" si="3"/>
        <v>0</v>
      </c>
      <c r="W25" s="51">
        <f t="shared" si="3"/>
        <v>0</v>
      </c>
      <c r="X25" s="51">
        <f t="shared" si="3"/>
        <v>0</v>
      </c>
      <c r="Y25" s="51">
        <f t="shared" si="3"/>
        <v>0</v>
      </c>
      <c r="Z25" s="51">
        <f t="shared" si="3"/>
        <v>0</v>
      </c>
      <c r="AA25" s="51">
        <f t="shared" si="3"/>
        <v>0</v>
      </c>
      <c r="AB25" s="51">
        <f t="shared" si="3"/>
        <v>0</v>
      </c>
      <c r="AC25" s="51">
        <f t="shared" si="3"/>
        <v>0</v>
      </c>
      <c r="AD25" s="51">
        <f t="shared" si="3"/>
        <v>0</v>
      </c>
      <c r="AE25" s="51">
        <f t="shared" si="3"/>
        <v>0</v>
      </c>
      <c r="AF25" s="51">
        <f t="shared" si="3"/>
        <v>0</v>
      </c>
      <c r="AG25" s="51">
        <f t="shared" si="3"/>
        <v>0</v>
      </c>
      <c r="AH25" s="51">
        <f t="shared" si="3"/>
        <v>0</v>
      </c>
      <c r="AI25" s="51">
        <f t="shared" si="3"/>
        <v>0</v>
      </c>
      <c r="AJ25" s="51">
        <f t="shared" si="3"/>
        <v>0</v>
      </c>
      <c r="AK25" s="51">
        <f t="shared" si="3"/>
        <v>0</v>
      </c>
      <c r="AL25" s="51">
        <f t="shared" si="3"/>
        <v>0</v>
      </c>
      <c r="AM25" s="51">
        <f t="shared" si="3"/>
        <v>0</v>
      </c>
      <c r="AN25" s="51">
        <f t="shared" si="3"/>
        <v>0</v>
      </c>
      <c r="AO25" s="51">
        <f t="shared" si="3"/>
        <v>0</v>
      </c>
      <c r="AP25" s="51">
        <f t="shared" si="3"/>
        <v>0</v>
      </c>
      <c r="AQ25" s="51">
        <f t="shared" si="3"/>
        <v>0</v>
      </c>
      <c r="AR25" s="51">
        <f t="shared" si="3"/>
        <v>0</v>
      </c>
      <c r="AS25" s="51">
        <f t="shared" si="3"/>
        <v>0</v>
      </c>
      <c r="AT25" s="51">
        <f t="shared" si="3"/>
        <v>0</v>
      </c>
      <c r="AU25" s="51">
        <f t="shared" si="3"/>
        <v>0</v>
      </c>
      <c r="AV25" s="51">
        <f t="shared" si="3"/>
        <v>0</v>
      </c>
      <c r="AW25" s="51">
        <f t="shared" si="3"/>
        <v>0</v>
      </c>
      <c r="AX25" s="51">
        <f t="shared" si="3"/>
        <v>0</v>
      </c>
      <c r="AY25" s="51">
        <f t="shared" si="3"/>
        <v>0</v>
      </c>
      <c r="AZ25" s="51">
        <f t="shared" si="3"/>
        <v>0</v>
      </c>
      <c r="BA25" s="51">
        <f t="shared" si="3"/>
        <v>0</v>
      </c>
      <c r="BB25" s="107"/>
    </row>
    <row r="26" spans="1:54" s="110" customFormat="1" ht="15.75">
      <c r="A26" s="196" t="s">
        <v>47</v>
      </c>
      <c r="B26" s="111" t="s">
        <v>48</v>
      </c>
      <c r="C26" s="151" t="s">
        <v>55</v>
      </c>
      <c r="D26" s="62">
        <f>I26+N26+S26+X26</f>
        <v>0</v>
      </c>
      <c r="E26" s="62">
        <f>J26+O26+T26+Y26</f>
        <v>0</v>
      </c>
      <c r="F26" s="62">
        <f>K26+P26+U26+Z26</f>
        <v>0</v>
      </c>
      <c r="G26" s="62">
        <f>L26+Q26+V26+AA26</f>
        <v>0</v>
      </c>
      <c r="H26" s="62">
        <f>M26+R26+W26+AB26</f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>AH26+AM26+AR26+AW26</f>
        <v>0</v>
      </c>
      <c r="AD26" s="62">
        <f>AI26+AN26+AS26+AX26</f>
        <v>0</v>
      </c>
      <c r="AE26" s="62">
        <f>AJ26+AO26+AT26+AY26</f>
        <v>0</v>
      </c>
      <c r="AF26" s="62">
        <f>AK26+AP26+AU26+AZ26</f>
        <v>0</v>
      </c>
      <c r="AG26" s="62">
        <f>AL26+AQ26+AV26+BA26</f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109"/>
    </row>
    <row r="27" spans="1:54" ht="15.75">
      <c r="A27" s="155" t="s">
        <v>52</v>
      </c>
      <c r="B27" s="112" t="s">
        <v>181</v>
      </c>
      <c r="C27" s="151" t="s">
        <v>55</v>
      </c>
      <c r="D27" s="51">
        <f aca="true" t="shared" si="4" ref="D27:AD27">SUM(D28:D30)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62">
        <f t="shared" si="4"/>
        <v>0</v>
      </c>
      <c r="O27" s="62">
        <f t="shared" si="4"/>
        <v>0</v>
      </c>
      <c r="P27" s="62">
        <f t="shared" si="4"/>
        <v>0</v>
      </c>
      <c r="Q27" s="62">
        <f t="shared" si="4"/>
        <v>0</v>
      </c>
      <c r="R27" s="62">
        <f t="shared" si="4"/>
        <v>0</v>
      </c>
      <c r="S27" s="51">
        <f t="shared" si="4"/>
        <v>0</v>
      </c>
      <c r="T27" s="51">
        <f t="shared" si="4"/>
        <v>0</v>
      </c>
      <c r="U27" s="51">
        <f t="shared" si="4"/>
        <v>0</v>
      </c>
      <c r="V27" s="51">
        <f t="shared" si="4"/>
        <v>0</v>
      </c>
      <c r="W27" s="51">
        <f t="shared" si="4"/>
        <v>0</v>
      </c>
      <c r="X27" s="51">
        <f t="shared" si="4"/>
        <v>0</v>
      </c>
      <c r="Y27" s="51">
        <f t="shared" si="4"/>
        <v>0</v>
      </c>
      <c r="Z27" s="51">
        <f t="shared" si="4"/>
        <v>0</v>
      </c>
      <c r="AA27" s="51">
        <f t="shared" si="4"/>
        <v>0</v>
      </c>
      <c r="AB27" s="51">
        <f t="shared" si="4"/>
        <v>0</v>
      </c>
      <c r="AC27" s="51">
        <f t="shared" si="4"/>
        <v>0</v>
      </c>
      <c r="AD27" s="51">
        <f t="shared" si="4"/>
        <v>0</v>
      </c>
      <c r="AE27" s="51">
        <f>AJ27+AO27+AT27+AY27</f>
        <v>0</v>
      </c>
      <c r="AF27" s="51">
        <f aca="true" t="shared" si="5" ref="AF27:BA27">SUM(AF28:AF30)</f>
        <v>0</v>
      </c>
      <c r="AG27" s="51">
        <f t="shared" si="5"/>
        <v>0</v>
      </c>
      <c r="AH27" s="51">
        <f t="shared" si="5"/>
        <v>0</v>
      </c>
      <c r="AI27" s="51">
        <f t="shared" si="5"/>
        <v>0</v>
      </c>
      <c r="AJ27" s="51">
        <f t="shared" si="5"/>
        <v>0</v>
      </c>
      <c r="AK27" s="51">
        <f t="shared" si="5"/>
        <v>0</v>
      </c>
      <c r="AL27" s="51">
        <f t="shared" si="5"/>
        <v>0</v>
      </c>
      <c r="AM27" s="51">
        <f t="shared" si="5"/>
        <v>0</v>
      </c>
      <c r="AN27" s="51">
        <f t="shared" si="5"/>
        <v>0</v>
      </c>
      <c r="AO27" s="51">
        <f t="shared" si="5"/>
        <v>0</v>
      </c>
      <c r="AP27" s="51">
        <f t="shared" si="5"/>
        <v>0</v>
      </c>
      <c r="AQ27" s="51">
        <f t="shared" si="5"/>
        <v>0</v>
      </c>
      <c r="AR27" s="51">
        <f t="shared" si="5"/>
        <v>0</v>
      </c>
      <c r="AS27" s="51">
        <f t="shared" si="5"/>
        <v>0</v>
      </c>
      <c r="AT27" s="51">
        <f t="shared" si="5"/>
        <v>0</v>
      </c>
      <c r="AU27" s="51">
        <f t="shared" si="5"/>
        <v>0</v>
      </c>
      <c r="AV27" s="51">
        <f t="shared" si="5"/>
        <v>0</v>
      </c>
      <c r="AW27" s="51">
        <f t="shared" si="5"/>
        <v>0</v>
      </c>
      <c r="AX27" s="51">
        <f t="shared" si="5"/>
        <v>0</v>
      </c>
      <c r="AY27" s="51">
        <f t="shared" si="5"/>
        <v>0</v>
      </c>
      <c r="AZ27" s="51">
        <f t="shared" si="5"/>
        <v>0</v>
      </c>
      <c r="BA27" s="51">
        <f t="shared" si="5"/>
        <v>0</v>
      </c>
      <c r="BB27" s="107"/>
    </row>
    <row r="28" spans="1:54" ht="15.75">
      <c r="A28" s="154" t="s">
        <v>158</v>
      </c>
      <c r="B28" s="212" t="s">
        <v>213</v>
      </c>
      <c r="C28" s="151" t="s">
        <v>55</v>
      </c>
      <c r="D28" s="51">
        <f aca="true" t="shared" si="6" ref="D28:H30">I28+N28+S28+X28</f>
        <v>0</v>
      </c>
      <c r="E28" s="51">
        <f t="shared" si="6"/>
        <v>0</v>
      </c>
      <c r="F28" s="51">
        <f t="shared" si="6"/>
        <v>0</v>
      </c>
      <c r="G28" s="51">
        <f t="shared" si="6"/>
        <v>0</v>
      </c>
      <c r="H28" s="51">
        <f t="shared" si="6"/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f aca="true" t="shared" si="7" ref="AC28:AD30">AH28+AM28+AR28+AW28</f>
        <v>0</v>
      </c>
      <c r="AD28" s="51">
        <f t="shared" si="7"/>
        <v>0</v>
      </c>
      <c r="AE28" s="51">
        <f>AJ28+AO28+AT28+AY28</f>
        <v>0</v>
      </c>
      <c r="AF28" s="51">
        <f aca="true" t="shared" si="8" ref="AF28:AG30">AK28+AP28+AU28+AZ28</f>
        <v>0</v>
      </c>
      <c r="AG28" s="51">
        <f t="shared" si="8"/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107"/>
    </row>
    <row r="29" spans="1:54" ht="31.5">
      <c r="A29" s="154" t="s">
        <v>159</v>
      </c>
      <c r="B29" s="212" t="s">
        <v>214</v>
      </c>
      <c r="C29" s="151" t="s">
        <v>55</v>
      </c>
      <c r="D29" s="51">
        <f t="shared" si="6"/>
        <v>0</v>
      </c>
      <c r="E29" s="51">
        <f t="shared" si="6"/>
        <v>0</v>
      </c>
      <c r="F29" s="51">
        <f t="shared" si="6"/>
        <v>0</v>
      </c>
      <c r="G29" s="51">
        <f t="shared" si="6"/>
        <v>0</v>
      </c>
      <c r="H29" s="51">
        <f t="shared" si="6"/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f t="shared" si="7"/>
        <v>0</v>
      </c>
      <c r="AD29" s="51">
        <f t="shared" si="7"/>
        <v>0</v>
      </c>
      <c r="AE29" s="51">
        <f>AJ29+AO29+AT29+AY29</f>
        <v>0</v>
      </c>
      <c r="AF29" s="51">
        <f t="shared" si="8"/>
        <v>0</v>
      </c>
      <c r="AG29" s="51">
        <f t="shared" si="8"/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107"/>
    </row>
    <row r="30" spans="1:54" ht="28.5" customHeight="1">
      <c r="A30" s="154" t="s">
        <v>160</v>
      </c>
      <c r="B30" s="105" t="s">
        <v>66</v>
      </c>
      <c r="C30" s="151" t="s">
        <v>55</v>
      </c>
      <c r="D30" s="51">
        <f t="shared" si="6"/>
        <v>0</v>
      </c>
      <c r="E30" s="51">
        <f t="shared" si="6"/>
        <v>0</v>
      </c>
      <c r="F30" s="51">
        <f t="shared" si="6"/>
        <v>0</v>
      </c>
      <c r="G30" s="51">
        <f t="shared" si="6"/>
        <v>0</v>
      </c>
      <c r="H30" s="51">
        <f t="shared" si="6"/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f t="shared" si="7"/>
        <v>0</v>
      </c>
      <c r="AD30" s="51">
        <f t="shared" si="7"/>
        <v>0</v>
      </c>
      <c r="AE30" s="51">
        <f>AJ30+AO30+AT30+AY30</f>
        <v>0</v>
      </c>
      <c r="AF30" s="51">
        <f t="shared" si="8"/>
        <v>0</v>
      </c>
      <c r="AG30" s="51">
        <f t="shared" si="8"/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107"/>
    </row>
    <row r="31" spans="1:54" ht="31.5">
      <c r="A31" s="155" t="s">
        <v>135</v>
      </c>
      <c r="B31" s="113" t="s">
        <v>69</v>
      </c>
      <c r="C31" s="151" t="s">
        <v>55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107"/>
    </row>
    <row r="32" spans="1:54" ht="31.5">
      <c r="A32" s="155" t="s">
        <v>75</v>
      </c>
      <c r="B32" s="108" t="s">
        <v>76</v>
      </c>
      <c r="C32" s="151" t="s">
        <v>55</v>
      </c>
      <c r="D32" s="51">
        <f aca="true" t="shared" si="9" ref="D32:AD32">SUM(D33:D33)</f>
        <v>0</v>
      </c>
      <c r="E32" s="51">
        <f t="shared" si="9"/>
        <v>0</v>
      </c>
      <c r="F32" s="51">
        <f t="shared" si="9"/>
        <v>0</v>
      </c>
      <c r="G32" s="51">
        <f t="shared" si="9"/>
        <v>0</v>
      </c>
      <c r="H32" s="51">
        <f t="shared" si="9"/>
        <v>0</v>
      </c>
      <c r="I32" s="51">
        <f t="shared" si="9"/>
        <v>0</v>
      </c>
      <c r="J32" s="51">
        <f t="shared" si="9"/>
        <v>0</v>
      </c>
      <c r="K32" s="51">
        <f t="shared" si="9"/>
        <v>0</v>
      </c>
      <c r="L32" s="51">
        <f t="shared" si="9"/>
        <v>0</v>
      </c>
      <c r="M32" s="51">
        <f t="shared" si="9"/>
        <v>0</v>
      </c>
      <c r="N32" s="51">
        <f t="shared" si="9"/>
        <v>0</v>
      </c>
      <c r="O32" s="51">
        <f t="shared" si="9"/>
        <v>0</v>
      </c>
      <c r="P32" s="51">
        <f t="shared" si="9"/>
        <v>0</v>
      </c>
      <c r="Q32" s="51">
        <f t="shared" si="9"/>
        <v>0</v>
      </c>
      <c r="R32" s="51">
        <f t="shared" si="9"/>
        <v>0</v>
      </c>
      <c r="S32" s="51">
        <f t="shared" si="9"/>
        <v>0</v>
      </c>
      <c r="T32" s="51">
        <f t="shared" si="9"/>
        <v>0</v>
      </c>
      <c r="U32" s="51">
        <f t="shared" si="9"/>
        <v>0</v>
      </c>
      <c r="V32" s="51">
        <f t="shared" si="9"/>
        <v>0</v>
      </c>
      <c r="W32" s="51">
        <f t="shared" si="9"/>
        <v>0</v>
      </c>
      <c r="X32" s="51">
        <f t="shared" si="9"/>
        <v>0</v>
      </c>
      <c r="Y32" s="51">
        <f t="shared" si="9"/>
        <v>0</v>
      </c>
      <c r="Z32" s="51">
        <f t="shared" si="9"/>
        <v>0</v>
      </c>
      <c r="AA32" s="51">
        <f t="shared" si="9"/>
        <v>0</v>
      </c>
      <c r="AB32" s="51">
        <f t="shared" si="9"/>
        <v>0</v>
      </c>
      <c r="AC32" s="51">
        <f t="shared" si="9"/>
        <v>0</v>
      </c>
      <c r="AD32" s="51">
        <f t="shared" si="9"/>
        <v>0</v>
      </c>
      <c r="AE32" s="51">
        <f>AJ32+AO32+AT32+AY32</f>
        <v>0</v>
      </c>
      <c r="AF32" s="51">
        <f aca="true" t="shared" si="10" ref="AF32:BA32">SUM(AF33:AF33)</f>
        <v>0</v>
      </c>
      <c r="AG32" s="51">
        <f t="shared" si="10"/>
        <v>0</v>
      </c>
      <c r="AH32" s="51">
        <f t="shared" si="10"/>
        <v>0</v>
      </c>
      <c r="AI32" s="51">
        <f t="shared" si="10"/>
        <v>0</v>
      </c>
      <c r="AJ32" s="51">
        <f t="shared" si="10"/>
        <v>0</v>
      </c>
      <c r="AK32" s="51">
        <f t="shared" si="10"/>
        <v>0</v>
      </c>
      <c r="AL32" s="51">
        <f t="shared" si="10"/>
        <v>0</v>
      </c>
      <c r="AM32" s="51">
        <f t="shared" si="10"/>
        <v>0</v>
      </c>
      <c r="AN32" s="51">
        <f t="shared" si="10"/>
        <v>0</v>
      </c>
      <c r="AO32" s="51">
        <f t="shared" si="10"/>
        <v>0</v>
      </c>
      <c r="AP32" s="51">
        <f t="shared" si="10"/>
        <v>0</v>
      </c>
      <c r="AQ32" s="51">
        <f t="shared" si="10"/>
        <v>0</v>
      </c>
      <c r="AR32" s="51">
        <f t="shared" si="10"/>
        <v>0</v>
      </c>
      <c r="AS32" s="51">
        <f t="shared" si="10"/>
        <v>0</v>
      </c>
      <c r="AT32" s="51">
        <f t="shared" si="10"/>
        <v>0</v>
      </c>
      <c r="AU32" s="51">
        <f t="shared" si="10"/>
        <v>0</v>
      </c>
      <c r="AV32" s="51">
        <f t="shared" si="10"/>
        <v>0</v>
      </c>
      <c r="AW32" s="51">
        <f t="shared" si="10"/>
        <v>0</v>
      </c>
      <c r="AX32" s="51">
        <f t="shared" si="10"/>
        <v>0</v>
      </c>
      <c r="AY32" s="51">
        <f t="shared" si="10"/>
        <v>0</v>
      </c>
      <c r="AZ32" s="51">
        <f t="shared" si="10"/>
        <v>0</v>
      </c>
      <c r="BA32" s="51">
        <f t="shared" si="10"/>
        <v>0</v>
      </c>
      <c r="BB32" s="107"/>
    </row>
    <row r="33" spans="1:54" ht="15.75" hidden="1">
      <c r="A33" s="154"/>
      <c r="B33" s="105"/>
      <c r="C33" s="151" t="s">
        <v>55</v>
      </c>
      <c r="D33" s="51">
        <f>I33+N33+S33+X33</f>
        <v>0</v>
      </c>
      <c r="E33" s="51">
        <f>J33+O33+T33+Y33</f>
        <v>0</v>
      </c>
      <c r="F33" s="51">
        <f>K33+P33+U33+Z33</f>
        <v>0</v>
      </c>
      <c r="G33" s="51">
        <f>L33+Q33+V33+AA33</f>
        <v>0</v>
      </c>
      <c r="H33" s="51">
        <f>M33+R33+W33+AB33</f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f>AH33+AM33+AR33+AW33</f>
        <v>0</v>
      </c>
      <c r="AD33" s="51">
        <f>AI33+AN33+AS33+AX33</f>
        <v>0</v>
      </c>
      <c r="AE33" s="51">
        <f>AJ33+AO33+AT33+AY33</f>
        <v>0</v>
      </c>
      <c r="AF33" s="51">
        <f>AK33+AP33+AU33+AZ33</f>
        <v>0</v>
      </c>
      <c r="AG33" s="51">
        <f>AL33+AQ33+AV33+BA33</f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107"/>
    </row>
    <row r="34" spans="1:54" ht="15.75">
      <c r="A34" s="162" t="s">
        <v>96</v>
      </c>
      <c r="B34" s="108" t="s">
        <v>97</v>
      </c>
      <c r="C34" s="151" t="s">
        <v>55</v>
      </c>
      <c r="D34" s="51">
        <f aca="true" t="shared" si="11" ref="D34:AI34">SUM(D35:D40)</f>
        <v>0</v>
      </c>
      <c r="E34" s="51">
        <f t="shared" si="11"/>
        <v>0</v>
      </c>
      <c r="F34" s="51">
        <f t="shared" si="11"/>
        <v>0</v>
      </c>
      <c r="G34" s="51">
        <f t="shared" si="11"/>
        <v>0</v>
      </c>
      <c r="H34" s="51">
        <f t="shared" si="11"/>
        <v>0</v>
      </c>
      <c r="I34" s="51">
        <f t="shared" si="11"/>
        <v>0</v>
      </c>
      <c r="J34" s="51">
        <f t="shared" si="11"/>
        <v>0</v>
      </c>
      <c r="K34" s="51">
        <f t="shared" si="11"/>
        <v>0</v>
      </c>
      <c r="L34" s="51">
        <f t="shared" si="11"/>
        <v>0</v>
      </c>
      <c r="M34" s="51">
        <f t="shared" si="11"/>
        <v>0</v>
      </c>
      <c r="N34" s="51">
        <f t="shared" si="11"/>
        <v>0</v>
      </c>
      <c r="O34" s="51">
        <f t="shared" si="11"/>
        <v>0</v>
      </c>
      <c r="P34" s="51">
        <f t="shared" si="11"/>
        <v>0</v>
      </c>
      <c r="Q34" s="51">
        <f t="shared" si="11"/>
        <v>0</v>
      </c>
      <c r="R34" s="51">
        <f t="shared" si="11"/>
        <v>0</v>
      </c>
      <c r="S34" s="51">
        <f t="shared" si="11"/>
        <v>0</v>
      </c>
      <c r="T34" s="51">
        <f t="shared" si="11"/>
        <v>0</v>
      </c>
      <c r="U34" s="51">
        <f t="shared" si="11"/>
        <v>0</v>
      </c>
      <c r="V34" s="51">
        <f t="shared" si="11"/>
        <v>0</v>
      </c>
      <c r="W34" s="51">
        <f t="shared" si="11"/>
        <v>0</v>
      </c>
      <c r="X34" s="51">
        <f t="shared" si="11"/>
        <v>0</v>
      </c>
      <c r="Y34" s="51">
        <f t="shared" si="11"/>
        <v>0</v>
      </c>
      <c r="Z34" s="51">
        <f t="shared" si="11"/>
        <v>0</v>
      </c>
      <c r="AA34" s="51">
        <f t="shared" si="11"/>
        <v>0</v>
      </c>
      <c r="AB34" s="51">
        <f t="shared" si="11"/>
        <v>0</v>
      </c>
      <c r="AC34" s="51">
        <f t="shared" si="11"/>
        <v>0</v>
      </c>
      <c r="AD34" s="51">
        <f t="shared" si="11"/>
        <v>0</v>
      </c>
      <c r="AE34" s="51">
        <f t="shared" si="11"/>
        <v>0</v>
      </c>
      <c r="AF34" s="51">
        <f t="shared" si="11"/>
        <v>0</v>
      </c>
      <c r="AG34" s="51">
        <f t="shared" si="11"/>
        <v>0</v>
      </c>
      <c r="AH34" s="51">
        <f t="shared" si="11"/>
        <v>0</v>
      </c>
      <c r="AI34" s="51">
        <f t="shared" si="11"/>
        <v>0</v>
      </c>
      <c r="AJ34" s="51">
        <f aca="true" t="shared" si="12" ref="AJ34:BA34">SUM(AJ35:AJ40)</f>
        <v>0</v>
      </c>
      <c r="AK34" s="51">
        <f t="shared" si="12"/>
        <v>0</v>
      </c>
      <c r="AL34" s="51">
        <f t="shared" si="12"/>
        <v>0</v>
      </c>
      <c r="AM34" s="51">
        <f t="shared" si="12"/>
        <v>0</v>
      </c>
      <c r="AN34" s="51">
        <f t="shared" si="12"/>
        <v>0</v>
      </c>
      <c r="AO34" s="51">
        <f t="shared" si="12"/>
        <v>0</v>
      </c>
      <c r="AP34" s="51">
        <f t="shared" si="12"/>
        <v>0</v>
      </c>
      <c r="AQ34" s="51">
        <f t="shared" si="12"/>
        <v>0</v>
      </c>
      <c r="AR34" s="51">
        <f t="shared" si="12"/>
        <v>0</v>
      </c>
      <c r="AS34" s="51">
        <f t="shared" si="12"/>
        <v>0</v>
      </c>
      <c r="AT34" s="51">
        <f t="shared" si="12"/>
        <v>0</v>
      </c>
      <c r="AU34" s="51">
        <f t="shared" si="12"/>
        <v>0</v>
      </c>
      <c r="AV34" s="51">
        <f t="shared" si="12"/>
        <v>0</v>
      </c>
      <c r="AW34" s="51">
        <f t="shared" si="12"/>
        <v>0</v>
      </c>
      <c r="AX34" s="51">
        <f t="shared" si="12"/>
        <v>0</v>
      </c>
      <c r="AY34" s="51">
        <f t="shared" si="12"/>
        <v>0</v>
      </c>
      <c r="AZ34" s="51">
        <f t="shared" si="12"/>
        <v>0</v>
      </c>
      <c r="BA34" s="51">
        <f t="shared" si="12"/>
        <v>0</v>
      </c>
      <c r="BB34" s="107"/>
    </row>
    <row r="35" spans="1:54" ht="15.75">
      <c r="A35" s="154" t="s">
        <v>142</v>
      </c>
      <c r="B35" s="105" t="s">
        <v>99</v>
      </c>
      <c r="C35" s="151" t="s">
        <v>55</v>
      </c>
      <c r="D35" s="51">
        <f aca="true" t="shared" si="13" ref="D35:D40">I35+N35+S35+X35</f>
        <v>0</v>
      </c>
      <c r="E35" s="51">
        <f aca="true" t="shared" si="14" ref="E35:E40">J35+O35+T35+Y35</f>
        <v>0</v>
      </c>
      <c r="F35" s="51">
        <f aca="true" t="shared" si="15" ref="F35:F40">K35+P35+U35+Z35</f>
        <v>0</v>
      </c>
      <c r="G35" s="51">
        <f aca="true" t="shared" si="16" ref="G35:G40">L35+Q35+V35+AA35</f>
        <v>0</v>
      </c>
      <c r="H35" s="51">
        <f aca="true" t="shared" si="17" ref="H35:H40">M35+R35+W35+AB35</f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f aca="true" t="shared" si="18" ref="AD35:AD40">AI35+AN35+AS35+AX35</f>
        <v>0</v>
      </c>
      <c r="AE35" s="51">
        <f aca="true" t="shared" si="19" ref="AE35:AE40">AJ35+AO35+AT35+AY35</f>
        <v>0</v>
      </c>
      <c r="AF35" s="51">
        <f aca="true" t="shared" si="20" ref="AF35:AF40">AK35+AP35+AU35+AZ35</f>
        <v>0</v>
      </c>
      <c r="AG35" s="51">
        <f aca="true" t="shared" si="21" ref="AG35:AG40">AL35+AQ35+AV35+BA35</f>
        <v>0</v>
      </c>
      <c r="AH35" s="51">
        <v>0</v>
      </c>
      <c r="AI35" s="62">
        <v>0</v>
      </c>
      <c r="AJ35" s="62">
        <v>0</v>
      </c>
      <c r="AK35" s="62">
        <v>0</v>
      </c>
      <c r="AL35" s="51">
        <v>0</v>
      </c>
      <c r="AM35" s="62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107"/>
    </row>
    <row r="36" spans="1:54" ht="15.75">
      <c r="A36" s="154" t="s">
        <v>143</v>
      </c>
      <c r="B36" s="105" t="s">
        <v>101</v>
      </c>
      <c r="C36" s="151" t="s">
        <v>55</v>
      </c>
      <c r="D36" s="51">
        <f t="shared" si="13"/>
        <v>0</v>
      </c>
      <c r="E36" s="51">
        <f t="shared" si="14"/>
        <v>0</v>
      </c>
      <c r="F36" s="51">
        <f t="shared" si="15"/>
        <v>0</v>
      </c>
      <c r="G36" s="51">
        <f t="shared" si="16"/>
        <v>0</v>
      </c>
      <c r="H36" s="51">
        <f t="shared" si="17"/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f>AH36+AM36+AR36+AW36</f>
        <v>0</v>
      </c>
      <c r="AD36" s="51">
        <f t="shared" si="18"/>
        <v>0</v>
      </c>
      <c r="AE36" s="51">
        <f t="shared" si="19"/>
        <v>0</v>
      </c>
      <c r="AF36" s="51">
        <f t="shared" si="20"/>
        <v>0</v>
      </c>
      <c r="AG36" s="51">
        <f t="shared" si="21"/>
        <v>0</v>
      </c>
      <c r="AH36" s="51">
        <v>0</v>
      </c>
      <c r="AI36" s="62">
        <v>0</v>
      </c>
      <c r="AJ36" s="62">
        <v>0</v>
      </c>
      <c r="AK36" s="62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107"/>
    </row>
    <row r="37" spans="1:54" ht="15.75" hidden="1">
      <c r="A37" s="154" t="s">
        <v>75</v>
      </c>
      <c r="B37" s="105" t="s">
        <v>103</v>
      </c>
      <c r="C37" s="151" t="s">
        <v>55</v>
      </c>
      <c r="D37" s="51">
        <f t="shared" si="13"/>
        <v>0</v>
      </c>
      <c r="E37" s="51">
        <f t="shared" si="14"/>
        <v>0</v>
      </c>
      <c r="F37" s="51">
        <f t="shared" si="15"/>
        <v>0</v>
      </c>
      <c r="G37" s="51">
        <f t="shared" si="16"/>
        <v>0</v>
      </c>
      <c r="H37" s="51">
        <f t="shared" si="17"/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f>AH37+AM37+AR37+AW37</f>
        <v>0</v>
      </c>
      <c r="AD37" s="51">
        <f t="shared" si="18"/>
        <v>0</v>
      </c>
      <c r="AE37" s="51">
        <f t="shared" si="19"/>
        <v>0</v>
      </c>
      <c r="AF37" s="51">
        <f t="shared" si="20"/>
        <v>0</v>
      </c>
      <c r="AG37" s="51">
        <f t="shared" si="21"/>
        <v>0</v>
      </c>
      <c r="AH37" s="51">
        <v>0</v>
      </c>
      <c r="AI37" s="62">
        <v>0</v>
      </c>
      <c r="AJ37" s="62">
        <v>0</v>
      </c>
      <c r="AK37" s="62">
        <v>0</v>
      </c>
      <c r="AL37" s="51">
        <v>0</v>
      </c>
      <c r="AM37" s="51">
        <v>0</v>
      </c>
      <c r="AN37" s="51">
        <v>0</v>
      </c>
      <c r="AO37" s="62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107"/>
    </row>
    <row r="38" spans="1:54" ht="15.75" hidden="1">
      <c r="A38" s="154" t="s">
        <v>75</v>
      </c>
      <c r="B38" s="105" t="s">
        <v>105</v>
      </c>
      <c r="C38" s="151" t="s">
        <v>55</v>
      </c>
      <c r="D38" s="51">
        <f t="shared" si="13"/>
        <v>0</v>
      </c>
      <c r="E38" s="51">
        <f t="shared" si="14"/>
        <v>0</v>
      </c>
      <c r="F38" s="51">
        <f t="shared" si="15"/>
        <v>0</v>
      </c>
      <c r="G38" s="51">
        <f t="shared" si="16"/>
        <v>0</v>
      </c>
      <c r="H38" s="51">
        <f t="shared" si="17"/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f>AH38+AM38+AR38+AW38</f>
        <v>0</v>
      </c>
      <c r="AD38" s="51">
        <f t="shared" si="18"/>
        <v>0</v>
      </c>
      <c r="AE38" s="51">
        <f t="shared" si="19"/>
        <v>0</v>
      </c>
      <c r="AF38" s="51">
        <f t="shared" si="20"/>
        <v>0</v>
      </c>
      <c r="AG38" s="51">
        <f t="shared" si="21"/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107"/>
    </row>
    <row r="39" spans="1:54" ht="31.5" hidden="1">
      <c r="A39" s="154" t="s">
        <v>75</v>
      </c>
      <c r="B39" s="111" t="s">
        <v>107</v>
      </c>
      <c r="C39" s="151" t="s">
        <v>55</v>
      </c>
      <c r="D39" s="51">
        <f t="shared" si="13"/>
        <v>0</v>
      </c>
      <c r="E39" s="51">
        <f t="shared" si="14"/>
        <v>0</v>
      </c>
      <c r="F39" s="51">
        <f t="shared" si="15"/>
        <v>0</v>
      </c>
      <c r="G39" s="51">
        <f t="shared" si="16"/>
        <v>0</v>
      </c>
      <c r="H39" s="51">
        <f t="shared" si="17"/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f>AH39+AM39+AR39+AW39</f>
        <v>0</v>
      </c>
      <c r="AD39" s="51">
        <f t="shared" si="18"/>
        <v>0</v>
      </c>
      <c r="AE39" s="51">
        <f t="shared" si="19"/>
        <v>0</v>
      </c>
      <c r="AF39" s="51">
        <f t="shared" si="20"/>
        <v>0</v>
      </c>
      <c r="AG39" s="51">
        <f t="shared" si="21"/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107"/>
    </row>
    <row r="40" spans="1:54" ht="15.75">
      <c r="A40" s="154" t="s">
        <v>144</v>
      </c>
      <c r="B40" s="68" t="s">
        <v>112</v>
      </c>
      <c r="C40" s="151" t="s">
        <v>55</v>
      </c>
      <c r="D40" s="51">
        <f t="shared" si="13"/>
        <v>0</v>
      </c>
      <c r="E40" s="51">
        <f t="shared" si="14"/>
        <v>0</v>
      </c>
      <c r="F40" s="51">
        <f t="shared" si="15"/>
        <v>0</v>
      </c>
      <c r="G40" s="51">
        <f t="shared" si="16"/>
        <v>0</v>
      </c>
      <c r="H40" s="51">
        <f t="shared" si="17"/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f>AH40+AM40+AR40+AW40</f>
        <v>0</v>
      </c>
      <c r="AD40" s="51">
        <f t="shared" si="18"/>
        <v>0</v>
      </c>
      <c r="AE40" s="51">
        <f t="shared" si="19"/>
        <v>0</v>
      </c>
      <c r="AF40" s="51">
        <f t="shared" si="20"/>
        <v>0</v>
      </c>
      <c r="AG40" s="51">
        <f t="shared" si="21"/>
        <v>0</v>
      </c>
      <c r="AH40" s="51">
        <v>0</v>
      </c>
      <c r="AI40" s="62">
        <v>0</v>
      </c>
      <c r="AJ40" s="62">
        <v>0</v>
      </c>
      <c r="AK40" s="62">
        <v>0</v>
      </c>
      <c r="AL40" s="51">
        <v>0</v>
      </c>
      <c r="AM40" s="51">
        <v>0</v>
      </c>
      <c r="AN40" s="51">
        <v>0</v>
      </c>
      <c r="AO40" s="62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115"/>
    </row>
    <row r="42" ht="15.75">
      <c r="AE42" s="116"/>
    </row>
    <row r="43" spans="14:48" ht="15.75">
      <c r="N43" s="71"/>
      <c r="O43" s="71"/>
      <c r="P43" s="71"/>
      <c r="Q43" s="71"/>
      <c r="R43" s="71"/>
      <c r="AR43" s="71"/>
      <c r="AS43" s="71"/>
      <c r="AT43" s="71"/>
      <c r="AU43" s="71"/>
      <c r="AV43" s="71"/>
    </row>
  </sheetData>
  <sheetProtection selectLockedCells="1" selectUnlockedCells="1"/>
  <mergeCells count="26">
    <mergeCell ref="A4:BB4"/>
    <mergeCell ref="A6:BB6"/>
    <mergeCell ref="A7:BB7"/>
    <mergeCell ref="A9:BB9"/>
    <mergeCell ref="A10:W10"/>
    <mergeCell ref="A12:BB12"/>
    <mergeCell ref="A13:AB13"/>
    <mergeCell ref="A15:BB15"/>
    <mergeCell ref="I19:M19"/>
    <mergeCell ref="A16:A20"/>
    <mergeCell ref="B16:B20"/>
    <mergeCell ref="C16:C20"/>
    <mergeCell ref="D16:AB17"/>
    <mergeCell ref="N19:R19"/>
    <mergeCell ref="S19:W19"/>
    <mergeCell ref="X19:AB19"/>
    <mergeCell ref="AC19:AG19"/>
    <mergeCell ref="AC16:BA17"/>
    <mergeCell ref="BB16:BB20"/>
    <mergeCell ref="D18:AB18"/>
    <mergeCell ref="AC18:BA18"/>
    <mergeCell ref="AH19:AL19"/>
    <mergeCell ref="AM19:AQ19"/>
    <mergeCell ref="AR19:AV19"/>
    <mergeCell ref="AW19:BA19"/>
    <mergeCell ref="D19:H19"/>
  </mergeCells>
  <dataValidations count="1">
    <dataValidation type="textLength" operator="lessThanOrEqual" allowBlank="1" showErrorMessage="1" errorTitle="Ошибка" error="Допускается ввод не более 900 символов!" sqref="B35:B38 B33 B26:B30">
      <formula1>900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 scale="2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view="pageBreakPreview" zoomScaleNormal="85" zoomScaleSheetLayoutView="100" zoomScalePageLayoutView="0" workbookViewId="0" topLeftCell="A32">
      <selection activeCell="C16" sqref="C16:C20"/>
    </sheetView>
  </sheetViews>
  <sheetFormatPr defaultColWidth="9.8515625" defaultRowHeight="12.75"/>
  <cols>
    <col min="1" max="1" width="10.8515625" style="1" customWidth="1"/>
    <col min="2" max="2" width="44.57421875" style="2" customWidth="1"/>
    <col min="3" max="3" width="12.7109375" style="1" customWidth="1"/>
    <col min="4" max="4" width="7.28125" style="71" customWidth="1"/>
    <col min="5" max="5" width="8.00390625" style="71" customWidth="1"/>
    <col min="6" max="6" width="7.7109375" style="71" customWidth="1"/>
    <col min="7" max="8" width="7.28125" style="71" customWidth="1"/>
    <col min="9" max="10" width="8.00390625" style="71" customWidth="1"/>
    <col min="11" max="12" width="7.421875" style="71" customWidth="1"/>
    <col min="13" max="13" width="7.7109375" style="71" customWidth="1"/>
    <col min="14" max="15" width="7.28125" style="71" customWidth="1"/>
    <col min="16" max="20" width="7.421875" style="71" customWidth="1"/>
    <col min="21" max="22" width="7.28125" style="71" customWidth="1"/>
    <col min="23" max="27" width="8.28125" style="71" customWidth="1"/>
    <col min="28" max="29" width="7.28125" style="71" customWidth="1"/>
    <col min="30" max="34" width="7.7109375" style="71" customWidth="1"/>
    <col min="35" max="36" width="7.28125" style="71" customWidth="1"/>
    <col min="37" max="41" width="7.00390625" style="71" customWidth="1"/>
    <col min="42" max="43" width="7.28125" style="71" customWidth="1"/>
    <col min="44" max="48" width="8.140625" style="71" customWidth="1"/>
    <col min="49" max="50" width="7.28125" style="71" customWidth="1"/>
    <col min="51" max="54" width="6.8515625" style="71" customWidth="1"/>
    <col min="55" max="55" width="6.421875" style="71" customWidth="1"/>
    <col min="56" max="56" width="6.8515625" style="71" customWidth="1"/>
    <col min="57" max="57" width="6.57421875" style="71" customWidth="1"/>
    <col min="58" max="58" width="7.28125" style="71" customWidth="1"/>
    <col min="59" max="59" width="7.00390625" style="71" customWidth="1"/>
    <col min="60" max="60" width="6.8515625" style="96" customWidth="1"/>
    <col min="61" max="61" width="6.57421875" style="96" customWidth="1"/>
    <col min="62" max="62" width="7.140625" style="96" customWidth="1"/>
    <col min="63" max="63" width="7.57421875" style="71" customWidth="1"/>
    <col min="64" max="64" width="7.28125" style="71" customWidth="1"/>
    <col min="65" max="67" width="7.140625" style="71" customWidth="1"/>
    <col min="68" max="68" width="9.57421875" style="71" customWidth="1"/>
    <col min="69" max="69" width="8.28125" style="71" customWidth="1"/>
    <col min="70" max="71" width="7.28125" style="71" customWidth="1"/>
    <col min="72" max="72" width="8.421875" style="71" customWidth="1"/>
    <col min="73" max="73" width="9.00390625" style="71" customWidth="1"/>
    <col min="74" max="74" width="28.140625" style="117" customWidth="1"/>
    <col min="75" max="16384" width="9.8515625" style="54" customWidth="1"/>
  </cols>
  <sheetData>
    <row r="1" spans="1:74" ht="15.75">
      <c r="A1" s="201" t="s">
        <v>0</v>
      </c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1" t="s">
        <v>203</v>
      </c>
    </row>
    <row r="2" spans="23:74" ht="15.75"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1" t="s">
        <v>2</v>
      </c>
    </row>
    <row r="3" spans="23:74" ht="15.75"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1" t="s">
        <v>3</v>
      </c>
    </row>
    <row r="4" spans="1:74" s="7" customFormat="1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</row>
    <row r="5" spans="1:62" s="7" customFormat="1" ht="15.75">
      <c r="A5" s="1"/>
      <c r="B5" s="2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BH5" s="97"/>
      <c r="BI5" s="97"/>
      <c r="BJ5" s="97"/>
    </row>
    <row r="6" spans="1:74" s="7" customFormat="1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</row>
    <row r="7" spans="1:74" s="7" customFormat="1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</row>
    <row r="8" spans="1:62" s="7" customFormat="1" ht="15.75">
      <c r="A8" s="145"/>
      <c r="B8" s="98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BH8" s="97"/>
      <c r="BI8" s="97"/>
      <c r="BJ8" s="97"/>
    </row>
    <row r="9" spans="1:74" s="7" customFormat="1" ht="15.75">
      <c r="A9" s="260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</row>
    <row r="10" spans="1:62" s="7" customFormat="1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BH10" s="97"/>
      <c r="BI10" s="97"/>
      <c r="BJ10" s="97"/>
    </row>
    <row r="11" spans="1:62" s="7" customFormat="1" ht="15.75">
      <c r="A11" s="9"/>
      <c r="B11" s="41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BH11" s="97"/>
      <c r="BI11" s="97"/>
      <c r="BJ11" s="97"/>
    </row>
    <row r="12" spans="1:74" s="7" customFormat="1" ht="15.75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</row>
    <row r="13" spans="1:74" ht="15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100"/>
      <c r="BI13" s="100"/>
      <c r="BJ13" s="100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118"/>
    </row>
    <row r="14" spans="1:74" ht="15.75">
      <c r="A14" s="15"/>
      <c r="B14" s="14"/>
      <c r="C14" s="15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202"/>
      <c r="AF14" s="202"/>
      <c r="AG14" s="202"/>
      <c r="AH14" s="202"/>
      <c r="AI14" s="202"/>
      <c r="AJ14" s="202"/>
      <c r="AK14" s="202"/>
      <c r="AL14" s="20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119"/>
    </row>
    <row r="15" spans="1:74" ht="39" customHeight="1">
      <c r="A15" s="282" t="s">
        <v>204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</row>
    <row r="16" spans="1:74" ht="15.75" customHeight="1">
      <c r="A16" s="279" t="s">
        <v>8</v>
      </c>
      <c r="B16" s="276" t="s">
        <v>9</v>
      </c>
      <c r="C16" s="276" t="s">
        <v>10</v>
      </c>
      <c r="D16" s="286" t="s">
        <v>205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5" t="s">
        <v>205</v>
      </c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56" t="s">
        <v>186</v>
      </c>
    </row>
    <row r="17" spans="1:74" ht="15.75" customHeight="1">
      <c r="A17" s="279"/>
      <c r="B17" s="276"/>
      <c r="C17" s="27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56"/>
    </row>
    <row r="18" spans="1:74" ht="15.75" customHeight="1">
      <c r="A18" s="279"/>
      <c r="B18" s="276"/>
      <c r="C18" s="276"/>
      <c r="D18" s="283" t="s">
        <v>27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 t="s">
        <v>28</v>
      </c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56"/>
    </row>
    <row r="19" spans="1:74" ht="30" customHeight="1">
      <c r="A19" s="279"/>
      <c r="B19" s="276"/>
      <c r="C19" s="276"/>
      <c r="D19" s="283" t="s">
        <v>17</v>
      </c>
      <c r="E19" s="283"/>
      <c r="F19" s="283"/>
      <c r="G19" s="283"/>
      <c r="H19" s="283"/>
      <c r="I19" s="283"/>
      <c r="J19" s="283"/>
      <c r="K19" s="283" t="s">
        <v>18</v>
      </c>
      <c r="L19" s="283"/>
      <c r="M19" s="283"/>
      <c r="N19" s="283"/>
      <c r="O19" s="283"/>
      <c r="P19" s="283"/>
      <c r="Q19" s="283"/>
      <c r="R19" s="283" t="s">
        <v>19</v>
      </c>
      <c r="S19" s="283"/>
      <c r="T19" s="283"/>
      <c r="U19" s="283"/>
      <c r="V19" s="283"/>
      <c r="W19" s="283"/>
      <c r="X19" s="283"/>
      <c r="Y19" s="283" t="s">
        <v>20</v>
      </c>
      <c r="Z19" s="283"/>
      <c r="AA19" s="283"/>
      <c r="AB19" s="283"/>
      <c r="AC19" s="283"/>
      <c r="AD19" s="283"/>
      <c r="AE19" s="283"/>
      <c r="AF19" s="283" t="s">
        <v>21</v>
      </c>
      <c r="AG19" s="283"/>
      <c r="AH19" s="283"/>
      <c r="AI19" s="283"/>
      <c r="AJ19" s="283"/>
      <c r="AK19" s="283"/>
      <c r="AL19" s="283"/>
      <c r="AM19" s="283" t="s">
        <v>17</v>
      </c>
      <c r="AN19" s="283"/>
      <c r="AO19" s="283"/>
      <c r="AP19" s="283"/>
      <c r="AQ19" s="283"/>
      <c r="AR19" s="283"/>
      <c r="AS19" s="283"/>
      <c r="AT19" s="283" t="s">
        <v>18</v>
      </c>
      <c r="AU19" s="283"/>
      <c r="AV19" s="283"/>
      <c r="AW19" s="283"/>
      <c r="AX19" s="283"/>
      <c r="AY19" s="283"/>
      <c r="AZ19" s="283"/>
      <c r="BA19" s="283" t="s">
        <v>19</v>
      </c>
      <c r="BB19" s="283"/>
      <c r="BC19" s="283"/>
      <c r="BD19" s="283"/>
      <c r="BE19" s="283"/>
      <c r="BF19" s="283"/>
      <c r="BG19" s="283"/>
      <c r="BH19" s="283" t="s">
        <v>20</v>
      </c>
      <c r="BI19" s="283"/>
      <c r="BJ19" s="283"/>
      <c r="BK19" s="283"/>
      <c r="BL19" s="283"/>
      <c r="BM19" s="283"/>
      <c r="BN19" s="283"/>
      <c r="BO19" s="283" t="s">
        <v>21</v>
      </c>
      <c r="BP19" s="283"/>
      <c r="BQ19" s="283"/>
      <c r="BR19" s="283"/>
      <c r="BS19" s="283"/>
      <c r="BT19" s="283"/>
      <c r="BU19" s="283"/>
      <c r="BV19" s="256"/>
    </row>
    <row r="20" spans="1:74" s="67" customFormat="1" ht="60.75" customHeight="1">
      <c r="A20" s="279"/>
      <c r="B20" s="276"/>
      <c r="C20" s="276"/>
      <c r="D20" s="102" t="s">
        <v>192</v>
      </c>
      <c r="E20" s="102" t="s">
        <v>193</v>
      </c>
      <c r="F20" s="102" t="s">
        <v>206</v>
      </c>
      <c r="G20" s="102" t="s">
        <v>207</v>
      </c>
      <c r="H20" s="102" t="s">
        <v>208</v>
      </c>
      <c r="I20" s="102" t="s">
        <v>195</v>
      </c>
      <c r="J20" s="101" t="s">
        <v>196</v>
      </c>
      <c r="K20" s="102" t="s">
        <v>192</v>
      </c>
      <c r="L20" s="102" t="s">
        <v>193</v>
      </c>
      <c r="M20" s="102" t="s">
        <v>206</v>
      </c>
      <c r="N20" s="102" t="s">
        <v>207</v>
      </c>
      <c r="O20" s="102" t="s">
        <v>208</v>
      </c>
      <c r="P20" s="102" t="s">
        <v>195</v>
      </c>
      <c r="Q20" s="101" t="s">
        <v>196</v>
      </c>
      <c r="R20" s="102" t="s">
        <v>192</v>
      </c>
      <c r="S20" s="102" t="s">
        <v>193</v>
      </c>
      <c r="T20" s="102" t="s">
        <v>206</v>
      </c>
      <c r="U20" s="102" t="s">
        <v>207</v>
      </c>
      <c r="V20" s="102" t="s">
        <v>208</v>
      </c>
      <c r="W20" s="102" t="s">
        <v>195</v>
      </c>
      <c r="X20" s="101" t="s">
        <v>196</v>
      </c>
      <c r="Y20" s="102" t="s">
        <v>192</v>
      </c>
      <c r="Z20" s="102" t="s">
        <v>193</v>
      </c>
      <c r="AA20" s="102" t="s">
        <v>206</v>
      </c>
      <c r="AB20" s="102" t="s">
        <v>207</v>
      </c>
      <c r="AC20" s="102" t="s">
        <v>208</v>
      </c>
      <c r="AD20" s="102" t="s">
        <v>195</v>
      </c>
      <c r="AE20" s="101" t="s">
        <v>196</v>
      </c>
      <c r="AF20" s="102" t="s">
        <v>192</v>
      </c>
      <c r="AG20" s="102" t="s">
        <v>193</v>
      </c>
      <c r="AH20" s="102" t="s">
        <v>206</v>
      </c>
      <c r="AI20" s="102" t="s">
        <v>207</v>
      </c>
      <c r="AJ20" s="102" t="s">
        <v>208</v>
      </c>
      <c r="AK20" s="102" t="s">
        <v>195</v>
      </c>
      <c r="AL20" s="101" t="s">
        <v>196</v>
      </c>
      <c r="AM20" s="102" t="s">
        <v>192</v>
      </c>
      <c r="AN20" s="102" t="s">
        <v>193</v>
      </c>
      <c r="AO20" s="102" t="s">
        <v>206</v>
      </c>
      <c r="AP20" s="102" t="s">
        <v>207</v>
      </c>
      <c r="AQ20" s="102" t="s">
        <v>208</v>
      </c>
      <c r="AR20" s="102" t="s">
        <v>195</v>
      </c>
      <c r="AS20" s="101" t="s">
        <v>196</v>
      </c>
      <c r="AT20" s="102" t="s">
        <v>192</v>
      </c>
      <c r="AU20" s="102" t="s">
        <v>193</v>
      </c>
      <c r="AV20" s="102" t="s">
        <v>206</v>
      </c>
      <c r="AW20" s="102" t="s">
        <v>207</v>
      </c>
      <c r="AX20" s="102" t="s">
        <v>208</v>
      </c>
      <c r="AY20" s="102" t="s">
        <v>195</v>
      </c>
      <c r="AZ20" s="101" t="s">
        <v>196</v>
      </c>
      <c r="BA20" s="102" t="s">
        <v>192</v>
      </c>
      <c r="BB20" s="102" t="s">
        <v>193</v>
      </c>
      <c r="BC20" s="102" t="s">
        <v>206</v>
      </c>
      <c r="BD20" s="102" t="s">
        <v>207</v>
      </c>
      <c r="BE20" s="102" t="s">
        <v>208</v>
      </c>
      <c r="BF20" s="102" t="s">
        <v>195</v>
      </c>
      <c r="BG20" s="101" t="s">
        <v>196</v>
      </c>
      <c r="BH20" s="104" t="s">
        <v>192</v>
      </c>
      <c r="BI20" s="104" t="s">
        <v>193</v>
      </c>
      <c r="BJ20" s="104" t="s">
        <v>206</v>
      </c>
      <c r="BK20" s="102" t="s">
        <v>207</v>
      </c>
      <c r="BL20" s="102" t="s">
        <v>208</v>
      </c>
      <c r="BM20" s="102" t="s">
        <v>195</v>
      </c>
      <c r="BN20" s="101" t="s">
        <v>196</v>
      </c>
      <c r="BO20" s="102" t="s">
        <v>192</v>
      </c>
      <c r="BP20" s="102" t="s">
        <v>193</v>
      </c>
      <c r="BQ20" s="102" t="s">
        <v>206</v>
      </c>
      <c r="BR20" s="102" t="s">
        <v>207</v>
      </c>
      <c r="BS20" s="102" t="s">
        <v>208</v>
      </c>
      <c r="BT20" s="102" t="s">
        <v>195</v>
      </c>
      <c r="BU20" s="101" t="s">
        <v>196</v>
      </c>
      <c r="BV20" s="256"/>
    </row>
    <row r="21" spans="1:76" s="67" customFormat="1" ht="15.75">
      <c r="A21" s="197">
        <v>1</v>
      </c>
      <c r="B21" s="198">
        <v>2</v>
      </c>
      <c r="C21" s="197">
        <v>3</v>
      </c>
      <c r="D21" s="199">
        <v>4</v>
      </c>
      <c r="E21" s="199">
        <v>5</v>
      </c>
      <c r="F21" s="199">
        <v>6</v>
      </c>
      <c r="G21" s="199">
        <v>7</v>
      </c>
      <c r="H21" s="199">
        <v>8</v>
      </c>
      <c r="I21" s="199">
        <v>9</v>
      </c>
      <c r="J21" s="199">
        <v>10</v>
      </c>
      <c r="K21" s="199">
        <v>11</v>
      </c>
      <c r="L21" s="199">
        <v>12</v>
      </c>
      <c r="M21" s="199">
        <v>13</v>
      </c>
      <c r="N21" s="199">
        <v>14</v>
      </c>
      <c r="O21" s="199">
        <v>15</v>
      </c>
      <c r="P21" s="199">
        <v>16</v>
      </c>
      <c r="Q21" s="199">
        <v>17</v>
      </c>
      <c r="R21" s="199">
        <v>18</v>
      </c>
      <c r="S21" s="199">
        <v>19</v>
      </c>
      <c r="T21" s="199">
        <v>20</v>
      </c>
      <c r="U21" s="199">
        <v>21</v>
      </c>
      <c r="V21" s="199">
        <v>22</v>
      </c>
      <c r="W21" s="199">
        <v>23</v>
      </c>
      <c r="X21" s="199">
        <v>24</v>
      </c>
      <c r="Y21" s="199">
        <v>25</v>
      </c>
      <c r="Z21" s="199">
        <v>26</v>
      </c>
      <c r="AA21" s="199">
        <v>27</v>
      </c>
      <c r="AB21" s="199">
        <v>28</v>
      </c>
      <c r="AC21" s="199">
        <v>29</v>
      </c>
      <c r="AD21" s="199">
        <v>30</v>
      </c>
      <c r="AE21" s="199">
        <v>31</v>
      </c>
      <c r="AF21" s="199">
        <v>32</v>
      </c>
      <c r="AG21" s="199">
        <v>33</v>
      </c>
      <c r="AH21" s="199">
        <v>34</v>
      </c>
      <c r="AI21" s="199">
        <v>35</v>
      </c>
      <c r="AJ21" s="199">
        <v>36</v>
      </c>
      <c r="AK21" s="199">
        <v>37</v>
      </c>
      <c r="AL21" s="199">
        <v>38</v>
      </c>
      <c r="AM21" s="199">
        <v>39</v>
      </c>
      <c r="AN21" s="199">
        <v>40</v>
      </c>
      <c r="AO21" s="199">
        <v>41</v>
      </c>
      <c r="AP21" s="199">
        <v>42</v>
      </c>
      <c r="AQ21" s="199">
        <v>43</v>
      </c>
      <c r="AR21" s="199">
        <v>44</v>
      </c>
      <c r="AS21" s="199">
        <v>45</v>
      </c>
      <c r="AT21" s="199">
        <v>46</v>
      </c>
      <c r="AU21" s="199">
        <v>47</v>
      </c>
      <c r="AV21" s="199">
        <v>48</v>
      </c>
      <c r="AW21" s="199">
        <v>49</v>
      </c>
      <c r="AX21" s="199">
        <v>50</v>
      </c>
      <c r="AY21" s="199">
        <v>51</v>
      </c>
      <c r="AZ21" s="199">
        <v>52</v>
      </c>
      <c r="BA21" s="199">
        <v>53</v>
      </c>
      <c r="BB21" s="199">
        <v>54</v>
      </c>
      <c r="BC21" s="199">
        <v>55</v>
      </c>
      <c r="BD21" s="199">
        <v>56</v>
      </c>
      <c r="BE21" s="199">
        <v>57</v>
      </c>
      <c r="BF21" s="199">
        <v>58</v>
      </c>
      <c r="BG21" s="199">
        <v>59</v>
      </c>
      <c r="BH21" s="211">
        <v>60</v>
      </c>
      <c r="BI21" s="211">
        <v>61</v>
      </c>
      <c r="BJ21" s="211">
        <v>62</v>
      </c>
      <c r="BK21" s="199">
        <v>63</v>
      </c>
      <c r="BL21" s="199">
        <v>64</v>
      </c>
      <c r="BM21" s="199">
        <v>65</v>
      </c>
      <c r="BN21" s="199">
        <v>66</v>
      </c>
      <c r="BO21" s="199">
        <v>67</v>
      </c>
      <c r="BP21" s="199">
        <v>68</v>
      </c>
      <c r="BQ21" s="199">
        <v>69</v>
      </c>
      <c r="BR21" s="199">
        <v>70</v>
      </c>
      <c r="BS21" s="199">
        <v>71</v>
      </c>
      <c r="BT21" s="199">
        <v>72</v>
      </c>
      <c r="BU21" s="199">
        <v>73</v>
      </c>
      <c r="BV21" s="197">
        <v>74</v>
      </c>
      <c r="BX21" s="120"/>
    </row>
    <row r="22" spans="1:77" s="123" customFormat="1" ht="31.5">
      <c r="A22" s="162"/>
      <c r="B22" s="108" t="s">
        <v>29</v>
      </c>
      <c r="C22" s="151" t="s">
        <v>55</v>
      </c>
      <c r="D22" s="121">
        <f aca="true" t="shared" si="0" ref="D22:AI22">D23+D24+D41</f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1">
        <f t="shared" si="0"/>
        <v>0</v>
      </c>
      <c r="J22" s="121">
        <f t="shared" si="0"/>
        <v>0</v>
      </c>
      <c r="K22" s="121">
        <f t="shared" si="0"/>
        <v>0</v>
      </c>
      <c r="L22" s="121">
        <f t="shared" si="0"/>
        <v>0</v>
      </c>
      <c r="M22" s="121">
        <f t="shared" si="0"/>
        <v>0</v>
      </c>
      <c r="N22" s="121">
        <f t="shared" si="0"/>
        <v>0</v>
      </c>
      <c r="O22" s="121">
        <f t="shared" si="0"/>
        <v>0</v>
      </c>
      <c r="P22" s="121">
        <f t="shared" si="0"/>
        <v>0</v>
      </c>
      <c r="Q22" s="121">
        <f t="shared" si="0"/>
        <v>0</v>
      </c>
      <c r="R22" s="121">
        <f t="shared" si="0"/>
        <v>0</v>
      </c>
      <c r="S22" s="121">
        <f t="shared" si="0"/>
        <v>0</v>
      </c>
      <c r="T22" s="121">
        <f t="shared" si="0"/>
        <v>0</v>
      </c>
      <c r="U22" s="121">
        <f t="shared" si="0"/>
        <v>0</v>
      </c>
      <c r="V22" s="121">
        <f t="shared" si="0"/>
        <v>0</v>
      </c>
      <c r="W22" s="121">
        <f t="shared" si="0"/>
        <v>0</v>
      </c>
      <c r="X22" s="121">
        <f t="shared" si="0"/>
        <v>0</v>
      </c>
      <c r="Y22" s="121">
        <f t="shared" si="0"/>
        <v>0</v>
      </c>
      <c r="Z22" s="121">
        <f t="shared" si="0"/>
        <v>0</v>
      </c>
      <c r="AA22" s="121">
        <f t="shared" si="0"/>
        <v>0</v>
      </c>
      <c r="AB22" s="121">
        <f t="shared" si="0"/>
        <v>0</v>
      </c>
      <c r="AC22" s="121">
        <f t="shared" si="0"/>
        <v>0</v>
      </c>
      <c r="AD22" s="121">
        <f t="shared" si="0"/>
        <v>0</v>
      </c>
      <c r="AE22" s="121">
        <f t="shared" si="0"/>
        <v>0</v>
      </c>
      <c r="AF22" s="121">
        <f t="shared" si="0"/>
        <v>0</v>
      </c>
      <c r="AG22" s="121">
        <f t="shared" si="0"/>
        <v>0</v>
      </c>
      <c r="AH22" s="121">
        <f t="shared" si="0"/>
        <v>0</v>
      </c>
      <c r="AI22" s="121">
        <f t="shared" si="0"/>
        <v>0</v>
      </c>
      <c r="AJ22" s="121">
        <f aca="true" t="shared" si="1" ref="AJ22:BO22">AJ23+AJ24+AJ41</f>
        <v>0</v>
      </c>
      <c r="AK22" s="121">
        <f t="shared" si="1"/>
        <v>0</v>
      </c>
      <c r="AL22" s="121">
        <f t="shared" si="1"/>
        <v>0</v>
      </c>
      <c r="AM22" s="121">
        <f t="shared" si="1"/>
        <v>0</v>
      </c>
      <c r="AN22" s="121">
        <f t="shared" si="1"/>
        <v>0</v>
      </c>
      <c r="AO22" s="121">
        <f t="shared" si="1"/>
        <v>0</v>
      </c>
      <c r="AP22" s="121">
        <f t="shared" si="1"/>
        <v>0</v>
      </c>
      <c r="AQ22" s="121">
        <f t="shared" si="1"/>
        <v>0</v>
      </c>
      <c r="AR22" s="121">
        <f t="shared" si="1"/>
        <v>0</v>
      </c>
      <c r="AS22" s="121">
        <f t="shared" si="1"/>
        <v>0</v>
      </c>
      <c r="AT22" s="121">
        <f t="shared" si="1"/>
        <v>0</v>
      </c>
      <c r="AU22" s="121">
        <f t="shared" si="1"/>
        <v>0</v>
      </c>
      <c r="AV22" s="121">
        <f t="shared" si="1"/>
        <v>0</v>
      </c>
      <c r="AW22" s="121">
        <f t="shared" si="1"/>
        <v>0</v>
      </c>
      <c r="AX22" s="121">
        <f t="shared" si="1"/>
        <v>0</v>
      </c>
      <c r="AY22" s="121">
        <f t="shared" si="1"/>
        <v>0</v>
      </c>
      <c r="AZ22" s="121">
        <f t="shared" si="1"/>
        <v>0</v>
      </c>
      <c r="BA22" s="121">
        <f t="shared" si="1"/>
        <v>0</v>
      </c>
      <c r="BB22" s="121">
        <f t="shared" si="1"/>
        <v>0</v>
      </c>
      <c r="BC22" s="121">
        <f t="shared" si="1"/>
        <v>0</v>
      </c>
      <c r="BD22" s="121">
        <f t="shared" si="1"/>
        <v>0</v>
      </c>
      <c r="BE22" s="121">
        <f t="shared" si="1"/>
        <v>0</v>
      </c>
      <c r="BF22" s="121">
        <f t="shared" si="1"/>
        <v>0</v>
      </c>
      <c r="BG22" s="121">
        <f t="shared" si="1"/>
        <v>0</v>
      </c>
      <c r="BH22" s="122">
        <f t="shared" si="1"/>
        <v>0</v>
      </c>
      <c r="BI22" s="122">
        <f t="shared" si="1"/>
        <v>0</v>
      </c>
      <c r="BJ22" s="122">
        <f t="shared" si="1"/>
        <v>0</v>
      </c>
      <c r="BK22" s="121">
        <f t="shared" si="1"/>
        <v>0</v>
      </c>
      <c r="BL22" s="121">
        <f t="shared" si="1"/>
        <v>0</v>
      </c>
      <c r="BM22" s="121">
        <f t="shared" si="1"/>
        <v>0</v>
      </c>
      <c r="BN22" s="121">
        <f t="shared" si="1"/>
        <v>0</v>
      </c>
      <c r="BO22" s="121">
        <f t="shared" si="1"/>
        <v>0</v>
      </c>
      <c r="BP22" s="121">
        <f aca="true" t="shared" si="2" ref="BP22:BU22">BP23+BP24+BP41</f>
        <v>0</v>
      </c>
      <c r="BQ22" s="121">
        <f t="shared" si="2"/>
        <v>0</v>
      </c>
      <c r="BR22" s="121">
        <f t="shared" si="2"/>
        <v>0</v>
      </c>
      <c r="BS22" s="121">
        <f t="shared" si="2"/>
        <v>0</v>
      </c>
      <c r="BT22" s="121">
        <f t="shared" si="2"/>
        <v>0</v>
      </c>
      <c r="BU22" s="121">
        <f t="shared" si="2"/>
        <v>0</v>
      </c>
      <c r="BV22" s="197"/>
      <c r="BX22" s="120"/>
      <c r="BY22" s="124"/>
    </row>
    <row r="23" spans="1:77" s="126" customFormat="1" ht="15.75">
      <c r="A23" s="162" t="s">
        <v>31</v>
      </c>
      <c r="B23" s="108" t="s">
        <v>32</v>
      </c>
      <c r="C23" s="151" t="s">
        <v>55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5"/>
      <c r="BX23" s="127"/>
      <c r="BY23" s="128"/>
    </row>
    <row r="24" spans="1:77" s="126" customFormat="1" ht="47.25">
      <c r="A24" s="155" t="s">
        <v>43</v>
      </c>
      <c r="B24" s="108" t="s">
        <v>44</v>
      </c>
      <c r="C24" s="151" t="s">
        <v>55</v>
      </c>
      <c r="D24" s="130">
        <f aca="true" t="shared" si="3" ref="D24:AI24">D25+D27+D31+D32</f>
        <v>0</v>
      </c>
      <c r="E24" s="130">
        <f t="shared" si="3"/>
        <v>0</v>
      </c>
      <c r="F24" s="130">
        <f t="shared" si="3"/>
        <v>0</v>
      </c>
      <c r="G24" s="130">
        <f t="shared" si="3"/>
        <v>0</v>
      </c>
      <c r="H24" s="130">
        <f t="shared" si="3"/>
        <v>0</v>
      </c>
      <c r="I24" s="130">
        <f t="shared" si="3"/>
        <v>0</v>
      </c>
      <c r="J24" s="130">
        <f t="shared" si="3"/>
        <v>0</v>
      </c>
      <c r="K24" s="130">
        <f t="shared" si="3"/>
        <v>0</v>
      </c>
      <c r="L24" s="130">
        <f t="shared" si="3"/>
        <v>0</v>
      </c>
      <c r="M24" s="130">
        <f t="shared" si="3"/>
        <v>0</v>
      </c>
      <c r="N24" s="130">
        <f t="shared" si="3"/>
        <v>0</v>
      </c>
      <c r="O24" s="130">
        <f t="shared" si="3"/>
        <v>0</v>
      </c>
      <c r="P24" s="130">
        <f t="shared" si="3"/>
        <v>0</v>
      </c>
      <c r="Q24" s="130">
        <f t="shared" si="3"/>
        <v>0</v>
      </c>
      <c r="R24" s="130">
        <f t="shared" si="3"/>
        <v>0</v>
      </c>
      <c r="S24" s="130">
        <f t="shared" si="3"/>
        <v>0</v>
      </c>
      <c r="T24" s="130">
        <f t="shared" si="3"/>
        <v>0</v>
      </c>
      <c r="U24" s="130">
        <f t="shared" si="3"/>
        <v>0</v>
      </c>
      <c r="V24" s="130">
        <f t="shared" si="3"/>
        <v>0</v>
      </c>
      <c r="W24" s="130">
        <f t="shared" si="3"/>
        <v>0</v>
      </c>
      <c r="X24" s="130">
        <f t="shared" si="3"/>
        <v>0</v>
      </c>
      <c r="Y24" s="130">
        <f t="shared" si="3"/>
        <v>0</v>
      </c>
      <c r="Z24" s="130">
        <f t="shared" si="3"/>
        <v>0</v>
      </c>
      <c r="AA24" s="130">
        <f t="shared" si="3"/>
        <v>0</v>
      </c>
      <c r="AB24" s="130">
        <f t="shared" si="3"/>
        <v>0</v>
      </c>
      <c r="AC24" s="130">
        <f t="shared" si="3"/>
        <v>0</v>
      </c>
      <c r="AD24" s="130">
        <f t="shared" si="3"/>
        <v>0</v>
      </c>
      <c r="AE24" s="130">
        <f t="shared" si="3"/>
        <v>0</v>
      </c>
      <c r="AF24" s="130">
        <f t="shared" si="3"/>
        <v>0</v>
      </c>
      <c r="AG24" s="130">
        <f t="shared" si="3"/>
        <v>0</v>
      </c>
      <c r="AH24" s="130">
        <f t="shared" si="3"/>
        <v>0</v>
      </c>
      <c r="AI24" s="130">
        <f t="shared" si="3"/>
        <v>0</v>
      </c>
      <c r="AJ24" s="130">
        <f aca="true" t="shared" si="4" ref="AJ24:BO24">AJ25+AJ27+AJ31+AJ32</f>
        <v>0</v>
      </c>
      <c r="AK24" s="130">
        <f t="shared" si="4"/>
        <v>0</v>
      </c>
      <c r="AL24" s="130">
        <f t="shared" si="4"/>
        <v>0</v>
      </c>
      <c r="AM24" s="130">
        <f t="shared" si="4"/>
        <v>0</v>
      </c>
      <c r="AN24" s="130">
        <f t="shared" si="4"/>
        <v>0</v>
      </c>
      <c r="AO24" s="130">
        <f t="shared" si="4"/>
        <v>0</v>
      </c>
      <c r="AP24" s="130">
        <f t="shared" si="4"/>
        <v>0</v>
      </c>
      <c r="AQ24" s="130">
        <f t="shared" si="4"/>
        <v>0</v>
      </c>
      <c r="AR24" s="130">
        <f t="shared" si="4"/>
        <v>0</v>
      </c>
      <c r="AS24" s="130">
        <f t="shared" si="4"/>
        <v>0</v>
      </c>
      <c r="AT24" s="130">
        <f t="shared" si="4"/>
        <v>0</v>
      </c>
      <c r="AU24" s="130">
        <f t="shared" si="4"/>
        <v>0</v>
      </c>
      <c r="AV24" s="130">
        <f t="shared" si="4"/>
        <v>0</v>
      </c>
      <c r="AW24" s="130">
        <f t="shared" si="4"/>
        <v>0</v>
      </c>
      <c r="AX24" s="130">
        <f t="shared" si="4"/>
        <v>0</v>
      </c>
      <c r="AY24" s="130">
        <f t="shared" si="4"/>
        <v>0</v>
      </c>
      <c r="AZ24" s="130">
        <f t="shared" si="4"/>
        <v>0</v>
      </c>
      <c r="BA24" s="130">
        <f t="shared" si="4"/>
        <v>0</v>
      </c>
      <c r="BB24" s="130">
        <f t="shared" si="4"/>
        <v>0</v>
      </c>
      <c r="BC24" s="130">
        <f t="shared" si="4"/>
        <v>0</v>
      </c>
      <c r="BD24" s="130">
        <f t="shared" si="4"/>
        <v>0</v>
      </c>
      <c r="BE24" s="130">
        <f t="shared" si="4"/>
        <v>0</v>
      </c>
      <c r="BF24" s="130">
        <f t="shared" si="4"/>
        <v>0</v>
      </c>
      <c r="BG24" s="130">
        <f t="shared" si="4"/>
        <v>0</v>
      </c>
      <c r="BH24" s="129">
        <f t="shared" si="4"/>
        <v>0</v>
      </c>
      <c r="BI24" s="129">
        <f t="shared" si="4"/>
        <v>0</v>
      </c>
      <c r="BJ24" s="129">
        <f t="shared" si="4"/>
        <v>0</v>
      </c>
      <c r="BK24" s="130">
        <f t="shared" si="4"/>
        <v>0</v>
      </c>
      <c r="BL24" s="130">
        <f t="shared" si="4"/>
        <v>0</v>
      </c>
      <c r="BM24" s="130">
        <f t="shared" si="4"/>
        <v>0</v>
      </c>
      <c r="BN24" s="130">
        <f t="shared" si="4"/>
        <v>0</v>
      </c>
      <c r="BO24" s="130">
        <f t="shared" si="4"/>
        <v>0</v>
      </c>
      <c r="BP24" s="130">
        <f aca="true" t="shared" si="5" ref="BP24:BU24">BP25+BP27+BP31+BP32</f>
        <v>0</v>
      </c>
      <c r="BQ24" s="130">
        <f t="shared" si="5"/>
        <v>0</v>
      </c>
      <c r="BR24" s="130">
        <f t="shared" si="5"/>
        <v>0</v>
      </c>
      <c r="BS24" s="130">
        <f t="shared" si="5"/>
        <v>0</v>
      </c>
      <c r="BT24" s="130">
        <f t="shared" si="5"/>
        <v>0</v>
      </c>
      <c r="BU24" s="130">
        <f t="shared" si="5"/>
        <v>0</v>
      </c>
      <c r="BV24" s="125"/>
      <c r="BX24" s="127"/>
      <c r="BY24" s="128"/>
    </row>
    <row r="25" spans="1:77" s="126" customFormat="1" ht="31.5">
      <c r="A25" s="196" t="s">
        <v>134</v>
      </c>
      <c r="B25" s="108" t="s">
        <v>46</v>
      </c>
      <c r="C25" s="151" t="s">
        <v>55</v>
      </c>
      <c r="D25" s="130">
        <f aca="true" t="shared" si="6" ref="D25:AI25">SUM(D26:D26)</f>
        <v>0</v>
      </c>
      <c r="E25" s="130">
        <f t="shared" si="6"/>
        <v>0</v>
      </c>
      <c r="F25" s="130">
        <f t="shared" si="6"/>
        <v>0</v>
      </c>
      <c r="G25" s="130">
        <f t="shared" si="6"/>
        <v>0</v>
      </c>
      <c r="H25" s="130">
        <f t="shared" si="6"/>
        <v>0</v>
      </c>
      <c r="I25" s="130">
        <f t="shared" si="6"/>
        <v>0</v>
      </c>
      <c r="J25" s="130">
        <f t="shared" si="6"/>
        <v>0</v>
      </c>
      <c r="K25" s="130">
        <f t="shared" si="6"/>
        <v>0</v>
      </c>
      <c r="L25" s="130">
        <f t="shared" si="6"/>
        <v>0</v>
      </c>
      <c r="M25" s="130">
        <f t="shared" si="6"/>
        <v>0</v>
      </c>
      <c r="N25" s="130">
        <f t="shared" si="6"/>
        <v>0</v>
      </c>
      <c r="O25" s="130">
        <f t="shared" si="6"/>
        <v>0</v>
      </c>
      <c r="P25" s="130">
        <f t="shared" si="6"/>
        <v>0</v>
      </c>
      <c r="Q25" s="130">
        <f t="shared" si="6"/>
        <v>0</v>
      </c>
      <c r="R25" s="130">
        <f t="shared" si="6"/>
        <v>0</v>
      </c>
      <c r="S25" s="130">
        <f t="shared" si="6"/>
        <v>0</v>
      </c>
      <c r="T25" s="130">
        <f t="shared" si="6"/>
        <v>0</v>
      </c>
      <c r="U25" s="130">
        <f t="shared" si="6"/>
        <v>0</v>
      </c>
      <c r="V25" s="130">
        <f t="shared" si="6"/>
        <v>0</v>
      </c>
      <c r="W25" s="130">
        <f t="shared" si="6"/>
        <v>0</v>
      </c>
      <c r="X25" s="130">
        <f t="shared" si="6"/>
        <v>0</v>
      </c>
      <c r="Y25" s="130">
        <f t="shared" si="6"/>
        <v>0</v>
      </c>
      <c r="Z25" s="130">
        <f t="shared" si="6"/>
        <v>0</v>
      </c>
      <c r="AA25" s="130">
        <f t="shared" si="6"/>
        <v>0</v>
      </c>
      <c r="AB25" s="130">
        <f t="shared" si="6"/>
        <v>0</v>
      </c>
      <c r="AC25" s="130">
        <f t="shared" si="6"/>
        <v>0</v>
      </c>
      <c r="AD25" s="130">
        <f t="shared" si="6"/>
        <v>0</v>
      </c>
      <c r="AE25" s="130">
        <f t="shared" si="6"/>
        <v>0</v>
      </c>
      <c r="AF25" s="130">
        <f t="shared" si="6"/>
        <v>0</v>
      </c>
      <c r="AG25" s="130">
        <f t="shared" si="6"/>
        <v>0</v>
      </c>
      <c r="AH25" s="130">
        <f t="shared" si="6"/>
        <v>0</v>
      </c>
      <c r="AI25" s="130">
        <f t="shared" si="6"/>
        <v>0</v>
      </c>
      <c r="AJ25" s="130">
        <f aca="true" t="shared" si="7" ref="AJ25:BO25">SUM(AJ26:AJ26)</f>
        <v>0</v>
      </c>
      <c r="AK25" s="130">
        <f t="shared" si="7"/>
        <v>0</v>
      </c>
      <c r="AL25" s="130">
        <f t="shared" si="7"/>
        <v>0</v>
      </c>
      <c r="AM25" s="130">
        <f t="shared" si="7"/>
        <v>0</v>
      </c>
      <c r="AN25" s="130">
        <f t="shared" si="7"/>
        <v>0</v>
      </c>
      <c r="AO25" s="130">
        <f t="shared" si="7"/>
        <v>0</v>
      </c>
      <c r="AP25" s="130">
        <f t="shared" si="7"/>
        <v>0</v>
      </c>
      <c r="AQ25" s="130">
        <f t="shared" si="7"/>
        <v>0</v>
      </c>
      <c r="AR25" s="130">
        <f t="shared" si="7"/>
        <v>0</v>
      </c>
      <c r="AS25" s="130">
        <f t="shared" si="7"/>
        <v>0</v>
      </c>
      <c r="AT25" s="130">
        <f t="shared" si="7"/>
        <v>0</v>
      </c>
      <c r="AU25" s="130">
        <f t="shared" si="7"/>
        <v>0</v>
      </c>
      <c r="AV25" s="130">
        <f t="shared" si="7"/>
        <v>0</v>
      </c>
      <c r="AW25" s="130">
        <f t="shared" si="7"/>
        <v>0</v>
      </c>
      <c r="AX25" s="130">
        <f t="shared" si="7"/>
        <v>0</v>
      </c>
      <c r="AY25" s="130">
        <f t="shared" si="7"/>
        <v>0</v>
      </c>
      <c r="AZ25" s="130">
        <f t="shared" si="7"/>
        <v>0</v>
      </c>
      <c r="BA25" s="130">
        <f t="shared" si="7"/>
        <v>0</v>
      </c>
      <c r="BB25" s="130">
        <f t="shared" si="7"/>
        <v>0</v>
      </c>
      <c r="BC25" s="130">
        <f t="shared" si="7"/>
        <v>0</v>
      </c>
      <c r="BD25" s="130">
        <f t="shared" si="7"/>
        <v>0</v>
      </c>
      <c r="BE25" s="130">
        <f t="shared" si="7"/>
        <v>0</v>
      </c>
      <c r="BF25" s="130">
        <f t="shared" si="7"/>
        <v>0</v>
      </c>
      <c r="BG25" s="130">
        <f t="shared" si="7"/>
        <v>0</v>
      </c>
      <c r="BH25" s="129">
        <f t="shared" si="7"/>
        <v>0</v>
      </c>
      <c r="BI25" s="129">
        <f t="shared" si="7"/>
        <v>0</v>
      </c>
      <c r="BJ25" s="129">
        <f t="shared" si="7"/>
        <v>0</v>
      </c>
      <c r="BK25" s="130">
        <f t="shared" si="7"/>
        <v>0</v>
      </c>
      <c r="BL25" s="130">
        <f t="shared" si="7"/>
        <v>0</v>
      </c>
      <c r="BM25" s="130">
        <f t="shared" si="7"/>
        <v>0</v>
      </c>
      <c r="BN25" s="130">
        <f t="shared" si="7"/>
        <v>0</v>
      </c>
      <c r="BO25" s="130">
        <f t="shared" si="7"/>
        <v>0</v>
      </c>
      <c r="BP25" s="130">
        <f aca="true" t="shared" si="8" ref="BP25:BU25">SUM(BP26:BP26)</f>
        <v>0</v>
      </c>
      <c r="BQ25" s="130">
        <f t="shared" si="8"/>
        <v>0</v>
      </c>
      <c r="BR25" s="130">
        <f t="shared" si="8"/>
        <v>0</v>
      </c>
      <c r="BS25" s="130">
        <f t="shared" si="8"/>
        <v>0</v>
      </c>
      <c r="BT25" s="130">
        <f t="shared" si="8"/>
        <v>0</v>
      </c>
      <c r="BU25" s="130">
        <f t="shared" si="8"/>
        <v>0</v>
      </c>
      <c r="BV25" s="125"/>
      <c r="BX25" s="127"/>
      <c r="BY25" s="128"/>
    </row>
    <row r="26" spans="1:77" ht="31.5">
      <c r="A26" s="157" t="s">
        <v>47</v>
      </c>
      <c r="B26" s="105" t="s">
        <v>48</v>
      </c>
      <c r="C26" s="151" t="s">
        <v>55</v>
      </c>
      <c r="D26" s="129">
        <f aca="true" t="shared" si="9" ref="D26:J26">K26+R26+Y26+AF26</f>
        <v>0</v>
      </c>
      <c r="E26" s="129">
        <f t="shared" si="9"/>
        <v>0</v>
      </c>
      <c r="F26" s="129">
        <f t="shared" si="9"/>
        <v>0</v>
      </c>
      <c r="G26" s="129">
        <f t="shared" si="9"/>
        <v>0</v>
      </c>
      <c r="H26" s="129">
        <f t="shared" si="9"/>
        <v>0</v>
      </c>
      <c r="I26" s="129">
        <f t="shared" si="9"/>
        <v>0</v>
      </c>
      <c r="J26" s="129">
        <f t="shared" si="9"/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29">
        <f aca="true" t="shared" si="10" ref="AM26:AS26">AT26+BA26+BH26+BO26</f>
        <v>0</v>
      </c>
      <c r="AN26" s="129">
        <f t="shared" si="10"/>
        <v>0</v>
      </c>
      <c r="AO26" s="129">
        <f t="shared" si="10"/>
        <v>0</v>
      </c>
      <c r="AP26" s="129">
        <f t="shared" si="10"/>
        <v>0</v>
      </c>
      <c r="AQ26" s="129">
        <f t="shared" si="10"/>
        <v>0</v>
      </c>
      <c r="AR26" s="129">
        <f t="shared" si="10"/>
        <v>0</v>
      </c>
      <c r="AS26" s="129">
        <f t="shared" si="10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29">
        <v>0</v>
      </c>
      <c r="BI26" s="129">
        <v>0</v>
      </c>
      <c r="BJ26" s="129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07"/>
      <c r="BX26" s="120"/>
      <c r="BY26" s="124"/>
    </row>
    <row r="27" spans="1:77" ht="52.5" customHeight="1">
      <c r="A27" s="155" t="s">
        <v>52</v>
      </c>
      <c r="B27" s="112" t="s">
        <v>181</v>
      </c>
      <c r="C27" s="151" t="s">
        <v>55</v>
      </c>
      <c r="D27" s="129">
        <f aca="true" t="shared" si="11" ref="D27:AI27">SUM(D28:D30)</f>
        <v>0</v>
      </c>
      <c r="E27" s="129">
        <f t="shared" si="11"/>
        <v>0</v>
      </c>
      <c r="F27" s="129">
        <f t="shared" si="11"/>
        <v>0</v>
      </c>
      <c r="G27" s="129">
        <f t="shared" si="11"/>
        <v>0</v>
      </c>
      <c r="H27" s="129">
        <f t="shared" si="11"/>
        <v>0</v>
      </c>
      <c r="I27" s="129">
        <f t="shared" si="11"/>
        <v>0</v>
      </c>
      <c r="J27" s="129">
        <f t="shared" si="11"/>
        <v>0</v>
      </c>
      <c r="K27" s="129">
        <f t="shared" si="11"/>
        <v>0</v>
      </c>
      <c r="L27" s="129">
        <f t="shared" si="11"/>
        <v>0</v>
      </c>
      <c r="M27" s="129">
        <f t="shared" si="11"/>
        <v>0</v>
      </c>
      <c r="N27" s="129">
        <f t="shared" si="11"/>
        <v>0</v>
      </c>
      <c r="O27" s="129">
        <f t="shared" si="11"/>
        <v>0</v>
      </c>
      <c r="P27" s="129">
        <f t="shared" si="11"/>
        <v>0</v>
      </c>
      <c r="Q27" s="129">
        <f t="shared" si="11"/>
        <v>0</v>
      </c>
      <c r="R27" s="129">
        <f t="shared" si="11"/>
        <v>0</v>
      </c>
      <c r="S27" s="129">
        <f t="shared" si="11"/>
        <v>0</v>
      </c>
      <c r="T27" s="129">
        <f t="shared" si="11"/>
        <v>0</v>
      </c>
      <c r="U27" s="129">
        <f t="shared" si="11"/>
        <v>0</v>
      </c>
      <c r="V27" s="129">
        <f t="shared" si="11"/>
        <v>0</v>
      </c>
      <c r="W27" s="129">
        <f t="shared" si="11"/>
        <v>0</v>
      </c>
      <c r="X27" s="129">
        <f t="shared" si="11"/>
        <v>0</v>
      </c>
      <c r="Y27" s="129">
        <f t="shared" si="11"/>
        <v>0</v>
      </c>
      <c r="Z27" s="129">
        <f t="shared" si="11"/>
        <v>0</v>
      </c>
      <c r="AA27" s="129">
        <f t="shared" si="11"/>
        <v>0</v>
      </c>
      <c r="AB27" s="129">
        <f t="shared" si="11"/>
        <v>0</v>
      </c>
      <c r="AC27" s="129">
        <f t="shared" si="11"/>
        <v>0</v>
      </c>
      <c r="AD27" s="129">
        <f t="shared" si="11"/>
        <v>0</v>
      </c>
      <c r="AE27" s="129">
        <f t="shared" si="11"/>
        <v>0</v>
      </c>
      <c r="AF27" s="129">
        <f t="shared" si="11"/>
        <v>0</v>
      </c>
      <c r="AG27" s="129">
        <f t="shared" si="11"/>
        <v>0</v>
      </c>
      <c r="AH27" s="129">
        <f t="shared" si="11"/>
        <v>0</v>
      </c>
      <c r="AI27" s="129">
        <f t="shared" si="11"/>
        <v>0</v>
      </c>
      <c r="AJ27" s="129">
        <f aca="true" t="shared" si="12" ref="AJ27:BO27">SUM(AJ28:AJ30)</f>
        <v>0</v>
      </c>
      <c r="AK27" s="129">
        <f t="shared" si="12"/>
        <v>0</v>
      </c>
      <c r="AL27" s="129">
        <f t="shared" si="12"/>
        <v>0</v>
      </c>
      <c r="AM27" s="129">
        <f t="shared" si="12"/>
        <v>0</v>
      </c>
      <c r="AN27" s="129">
        <f t="shared" si="12"/>
        <v>0</v>
      </c>
      <c r="AO27" s="129">
        <f t="shared" si="12"/>
        <v>0</v>
      </c>
      <c r="AP27" s="129">
        <f t="shared" si="12"/>
        <v>0</v>
      </c>
      <c r="AQ27" s="129">
        <f t="shared" si="12"/>
        <v>0</v>
      </c>
      <c r="AR27" s="129">
        <f t="shared" si="12"/>
        <v>0</v>
      </c>
      <c r="AS27" s="129">
        <f t="shared" si="12"/>
        <v>0</v>
      </c>
      <c r="AT27" s="129">
        <f t="shared" si="12"/>
        <v>0</v>
      </c>
      <c r="AU27" s="129">
        <f t="shared" si="12"/>
        <v>0</v>
      </c>
      <c r="AV27" s="129">
        <f t="shared" si="12"/>
        <v>0</v>
      </c>
      <c r="AW27" s="129">
        <f t="shared" si="12"/>
        <v>0</v>
      </c>
      <c r="AX27" s="129">
        <f t="shared" si="12"/>
        <v>0</v>
      </c>
      <c r="AY27" s="129">
        <f t="shared" si="12"/>
        <v>0</v>
      </c>
      <c r="AZ27" s="129">
        <f t="shared" si="12"/>
        <v>0</v>
      </c>
      <c r="BA27" s="129">
        <f t="shared" si="12"/>
        <v>0</v>
      </c>
      <c r="BB27" s="129">
        <f t="shared" si="12"/>
        <v>0</v>
      </c>
      <c r="BC27" s="129">
        <f t="shared" si="12"/>
        <v>0</v>
      </c>
      <c r="BD27" s="129">
        <f t="shared" si="12"/>
        <v>0</v>
      </c>
      <c r="BE27" s="129">
        <f t="shared" si="12"/>
        <v>0</v>
      </c>
      <c r="BF27" s="129">
        <f t="shared" si="12"/>
        <v>0</v>
      </c>
      <c r="BG27" s="129">
        <f t="shared" si="12"/>
        <v>0</v>
      </c>
      <c r="BH27" s="129">
        <f t="shared" si="12"/>
        <v>0</v>
      </c>
      <c r="BI27" s="129">
        <f t="shared" si="12"/>
        <v>0</v>
      </c>
      <c r="BJ27" s="129">
        <f t="shared" si="12"/>
        <v>0</v>
      </c>
      <c r="BK27" s="129">
        <f t="shared" si="12"/>
        <v>0</v>
      </c>
      <c r="BL27" s="129">
        <f t="shared" si="12"/>
        <v>0</v>
      </c>
      <c r="BM27" s="129">
        <f t="shared" si="12"/>
        <v>0</v>
      </c>
      <c r="BN27" s="129">
        <f t="shared" si="12"/>
        <v>0</v>
      </c>
      <c r="BO27" s="129">
        <f t="shared" si="12"/>
        <v>0</v>
      </c>
      <c r="BP27" s="129">
        <f aca="true" t="shared" si="13" ref="BP27:BU27">SUM(BP28:BP30)</f>
        <v>0</v>
      </c>
      <c r="BQ27" s="129">
        <f t="shared" si="13"/>
        <v>0</v>
      </c>
      <c r="BR27" s="129">
        <f t="shared" si="13"/>
        <v>0</v>
      </c>
      <c r="BS27" s="129">
        <f t="shared" si="13"/>
        <v>0</v>
      </c>
      <c r="BT27" s="129">
        <f t="shared" si="13"/>
        <v>0</v>
      </c>
      <c r="BU27" s="129">
        <f t="shared" si="13"/>
        <v>0</v>
      </c>
      <c r="BV27" s="107"/>
      <c r="BX27" s="120"/>
      <c r="BY27" s="124"/>
    </row>
    <row r="28" spans="1:77" ht="31.5">
      <c r="A28" s="154" t="s">
        <v>158</v>
      </c>
      <c r="B28" s="105" t="s">
        <v>213</v>
      </c>
      <c r="C28" s="151" t="s">
        <v>55</v>
      </c>
      <c r="D28" s="129">
        <f aca="true" t="shared" si="14" ref="D28:J30">K28+R28+Y28+AF28</f>
        <v>0</v>
      </c>
      <c r="E28" s="129">
        <f t="shared" si="14"/>
        <v>0</v>
      </c>
      <c r="F28" s="129">
        <f t="shared" si="14"/>
        <v>0</v>
      </c>
      <c r="G28" s="129">
        <f t="shared" si="14"/>
        <v>0</v>
      </c>
      <c r="H28" s="129">
        <f t="shared" si="14"/>
        <v>0</v>
      </c>
      <c r="I28" s="129">
        <f t="shared" si="14"/>
        <v>0</v>
      </c>
      <c r="J28" s="129">
        <f t="shared" si="14"/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29">
        <f aca="true" t="shared" si="15" ref="AM28:AS30">AT28+BA28+BH28+BO28</f>
        <v>0</v>
      </c>
      <c r="AN28" s="129">
        <f t="shared" si="15"/>
        <v>0</v>
      </c>
      <c r="AO28" s="129">
        <f t="shared" si="15"/>
        <v>0</v>
      </c>
      <c r="AP28" s="129">
        <f t="shared" si="15"/>
        <v>0</v>
      </c>
      <c r="AQ28" s="129">
        <f t="shared" si="15"/>
        <v>0</v>
      </c>
      <c r="AR28" s="129">
        <f t="shared" si="15"/>
        <v>0</v>
      </c>
      <c r="AS28" s="129">
        <f t="shared" si="15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29">
        <v>0</v>
      </c>
      <c r="BI28" s="129">
        <v>0</v>
      </c>
      <c r="BJ28" s="129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07"/>
      <c r="BX28" s="120"/>
      <c r="BY28" s="124"/>
    </row>
    <row r="29" spans="1:77" ht="31.5">
      <c r="A29" s="154" t="s">
        <v>159</v>
      </c>
      <c r="B29" s="105" t="s">
        <v>214</v>
      </c>
      <c r="C29" s="151" t="s">
        <v>55</v>
      </c>
      <c r="D29" s="129">
        <f t="shared" si="14"/>
        <v>0</v>
      </c>
      <c r="E29" s="129">
        <f t="shared" si="14"/>
        <v>0</v>
      </c>
      <c r="F29" s="129">
        <f t="shared" si="14"/>
        <v>0</v>
      </c>
      <c r="G29" s="129">
        <f t="shared" si="14"/>
        <v>0</v>
      </c>
      <c r="H29" s="129">
        <f t="shared" si="14"/>
        <v>0</v>
      </c>
      <c r="I29" s="129">
        <f t="shared" si="14"/>
        <v>0</v>
      </c>
      <c r="J29" s="129">
        <f t="shared" si="14"/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29">
        <f t="shared" si="15"/>
        <v>0</v>
      </c>
      <c r="AN29" s="129">
        <f t="shared" si="15"/>
        <v>0</v>
      </c>
      <c r="AO29" s="129">
        <f t="shared" si="15"/>
        <v>0</v>
      </c>
      <c r="AP29" s="129">
        <f t="shared" si="15"/>
        <v>0</v>
      </c>
      <c r="AQ29" s="129">
        <f t="shared" si="15"/>
        <v>0</v>
      </c>
      <c r="AR29" s="129">
        <f t="shared" si="15"/>
        <v>0</v>
      </c>
      <c r="AS29" s="129">
        <f t="shared" si="15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0</v>
      </c>
      <c r="BD29" s="130">
        <v>0</v>
      </c>
      <c r="BE29" s="130">
        <v>0</v>
      </c>
      <c r="BF29" s="130">
        <v>0</v>
      </c>
      <c r="BG29" s="130">
        <v>0</v>
      </c>
      <c r="BH29" s="129">
        <v>0</v>
      </c>
      <c r="BI29" s="129">
        <v>0</v>
      </c>
      <c r="BJ29" s="129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v>0</v>
      </c>
      <c r="BP29" s="130"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v>0</v>
      </c>
      <c r="BV29" s="107"/>
      <c r="BX29" s="120"/>
      <c r="BY29" s="124"/>
    </row>
    <row r="30" spans="1:77" ht="31.5">
      <c r="A30" s="154" t="s">
        <v>160</v>
      </c>
      <c r="B30" s="105" t="s">
        <v>66</v>
      </c>
      <c r="C30" s="151" t="s">
        <v>55</v>
      </c>
      <c r="D30" s="129">
        <f t="shared" si="14"/>
        <v>0</v>
      </c>
      <c r="E30" s="129">
        <f t="shared" si="14"/>
        <v>0</v>
      </c>
      <c r="F30" s="129">
        <f t="shared" si="14"/>
        <v>0</v>
      </c>
      <c r="G30" s="129">
        <f t="shared" si="14"/>
        <v>0</v>
      </c>
      <c r="H30" s="129">
        <f t="shared" si="14"/>
        <v>0</v>
      </c>
      <c r="I30" s="129">
        <f t="shared" si="14"/>
        <v>0</v>
      </c>
      <c r="J30" s="129">
        <f t="shared" si="14"/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29">
        <f t="shared" si="15"/>
        <v>0</v>
      </c>
      <c r="AN30" s="129">
        <f t="shared" si="15"/>
        <v>0</v>
      </c>
      <c r="AO30" s="129">
        <f t="shared" si="15"/>
        <v>0</v>
      </c>
      <c r="AP30" s="129">
        <f t="shared" si="15"/>
        <v>0</v>
      </c>
      <c r="AQ30" s="129">
        <f t="shared" si="15"/>
        <v>0</v>
      </c>
      <c r="AR30" s="129">
        <f t="shared" si="15"/>
        <v>0</v>
      </c>
      <c r="AS30" s="129">
        <f t="shared" si="15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29">
        <v>0</v>
      </c>
      <c r="BI30" s="129">
        <v>0</v>
      </c>
      <c r="BJ30" s="129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v>0</v>
      </c>
      <c r="BV30" s="107"/>
      <c r="BX30" s="120"/>
      <c r="BY30" s="124"/>
    </row>
    <row r="31" spans="1:77" ht="63">
      <c r="A31" s="155" t="s">
        <v>135</v>
      </c>
      <c r="B31" s="113" t="s">
        <v>69</v>
      </c>
      <c r="C31" s="151" t="s">
        <v>55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07"/>
      <c r="BX31" s="120"/>
      <c r="BY31" s="124"/>
    </row>
    <row r="32" spans="1:77" ht="47.25">
      <c r="A32" s="155" t="s">
        <v>141</v>
      </c>
      <c r="B32" s="108" t="s">
        <v>76</v>
      </c>
      <c r="C32" s="151" t="s">
        <v>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07"/>
      <c r="BX32" s="120"/>
      <c r="BY32" s="124"/>
    </row>
    <row r="33" spans="1:77" ht="15.75" hidden="1">
      <c r="A33" s="154"/>
      <c r="B33" s="105"/>
      <c r="C33" s="151" t="s">
        <v>55</v>
      </c>
      <c r="D33" s="129"/>
      <c r="E33" s="129"/>
      <c r="F33" s="129"/>
      <c r="G33" s="129"/>
      <c r="H33" s="129"/>
      <c r="I33" s="129"/>
      <c r="J33" s="12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29"/>
      <c r="AN33" s="129"/>
      <c r="AO33" s="129"/>
      <c r="AP33" s="129"/>
      <c r="AQ33" s="129"/>
      <c r="AR33" s="129"/>
      <c r="AS33" s="129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29"/>
      <c r="BI33" s="129"/>
      <c r="BJ33" s="129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07"/>
      <c r="BX33" s="120"/>
      <c r="BY33" s="124"/>
    </row>
    <row r="34" spans="1:77" ht="15.75" hidden="1">
      <c r="A34" s="154"/>
      <c r="B34" s="105"/>
      <c r="C34" s="151" t="s">
        <v>55</v>
      </c>
      <c r="D34" s="129"/>
      <c r="E34" s="129"/>
      <c r="F34" s="129"/>
      <c r="G34" s="129"/>
      <c r="H34" s="129"/>
      <c r="I34" s="129"/>
      <c r="J34" s="12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29"/>
      <c r="AN34" s="129"/>
      <c r="AO34" s="129"/>
      <c r="AP34" s="129"/>
      <c r="AQ34" s="129"/>
      <c r="AR34" s="129"/>
      <c r="AS34" s="129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29"/>
      <c r="BI34" s="129"/>
      <c r="BJ34" s="129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07"/>
      <c r="BX34" s="120"/>
      <c r="BY34" s="124"/>
    </row>
    <row r="35" spans="1:77" ht="15.75" hidden="1">
      <c r="A35" s="154"/>
      <c r="B35" s="105"/>
      <c r="C35" s="151" t="s">
        <v>55</v>
      </c>
      <c r="D35" s="129"/>
      <c r="E35" s="129"/>
      <c r="F35" s="129"/>
      <c r="G35" s="129"/>
      <c r="H35" s="129"/>
      <c r="I35" s="129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29"/>
      <c r="AN35" s="129"/>
      <c r="AO35" s="129"/>
      <c r="AP35" s="129"/>
      <c r="AQ35" s="129"/>
      <c r="AR35" s="129"/>
      <c r="AS35" s="129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29"/>
      <c r="BI35" s="129"/>
      <c r="BJ35" s="129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07"/>
      <c r="BX35" s="120"/>
      <c r="BY35" s="124"/>
    </row>
    <row r="36" spans="1:77" ht="15.75" hidden="1">
      <c r="A36" s="154"/>
      <c r="B36" s="105"/>
      <c r="C36" s="151" t="s">
        <v>55</v>
      </c>
      <c r="D36" s="129"/>
      <c r="E36" s="129"/>
      <c r="F36" s="129"/>
      <c r="G36" s="129"/>
      <c r="H36" s="129"/>
      <c r="I36" s="129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29"/>
      <c r="AN36" s="129"/>
      <c r="AO36" s="129"/>
      <c r="AP36" s="129"/>
      <c r="AQ36" s="129"/>
      <c r="AR36" s="129"/>
      <c r="AS36" s="129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29"/>
      <c r="BI36" s="129"/>
      <c r="BJ36" s="129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07"/>
      <c r="BX36" s="120"/>
      <c r="BY36" s="124"/>
    </row>
    <row r="37" spans="1:77" ht="15.75" hidden="1">
      <c r="A37" s="154"/>
      <c r="B37" s="105"/>
      <c r="C37" s="151" t="s">
        <v>55</v>
      </c>
      <c r="D37" s="129"/>
      <c r="E37" s="129"/>
      <c r="F37" s="129"/>
      <c r="G37" s="129"/>
      <c r="H37" s="129"/>
      <c r="I37" s="129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29"/>
      <c r="AN37" s="129"/>
      <c r="AO37" s="129"/>
      <c r="AP37" s="129"/>
      <c r="AQ37" s="129"/>
      <c r="AR37" s="129"/>
      <c r="AS37" s="129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29"/>
      <c r="BI37" s="129"/>
      <c r="BJ37" s="129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07"/>
      <c r="BX37" s="120"/>
      <c r="BY37" s="124"/>
    </row>
    <row r="38" spans="1:77" ht="15.75" hidden="1">
      <c r="A38" s="154"/>
      <c r="B38" s="105"/>
      <c r="C38" s="151" t="s">
        <v>55</v>
      </c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29"/>
      <c r="AN38" s="129"/>
      <c r="AO38" s="129"/>
      <c r="AP38" s="129"/>
      <c r="AQ38" s="129"/>
      <c r="AR38" s="129"/>
      <c r="AS38" s="129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29"/>
      <c r="BI38" s="129"/>
      <c r="BJ38" s="129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07"/>
      <c r="BX38" s="120"/>
      <c r="BY38" s="124"/>
    </row>
    <row r="39" spans="1:77" ht="15.75" hidden="1">
      <c r="A39" s="154"/>
      <c r="B39" s="105"/>
      <c r="C39" s="151" t="s">
        <v>55</v>
      </c>
      <c r="D39" s="129"/>
      <c r="E39" s="129"/>
      <c r="F39" s="129"/>
      <c r="G39" s="129"/>
      <c r="H39" s="129"/>
      <c r="I39" s="129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29"/>
      <c r="AN39" s="129"/>
      <c r="AO39" s="129"/>
      <c r="AP39" s="129"/>
      <c r="AQ39" s="129"/>
      <c r="AR39" s="129"/>
      <c r="AS39" s="129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29"/>
      <c r="BI39" s="129"/>
      <c r="BJ39" s="129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07"/>
      <c r="BX39" s="120"/>
      <c r="BY39" s="124"/>
    </row>
    <row r="40" spans="1:77" ht="15.75" hidden="1">
      <c r="A40" s="154"/>
      <c r="B40" s="105"/>
      <c r="C40" s="151" t="s">
        <v>55</v>
      </c>
      <c r="D40" s="129"/>
      <c r="E40" s="129"/>
      <c r="F40" s="129"/>
      <c r="G40" s="129"/>
      <c r="H40" s="129"/>
      <c r="I40" s="129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29"/>
      <c r="AN40" s="129"/>
      <c r="AO40" s="129"/>
      <c r="AP40" s="129"/>
      <c r="AQ40" s="129"/>
      <c r="AR40" s="129"/>
      <c r="AS40" s="129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29"/>
      <c r="BI40" s="129"/>
      <c r="BJ40" s="129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07"/>
      <c r="BX40" s="120"/>
      <c r="BY40" s="124"/>
    </row>
    <row r="41" spans="1:77" s="126" customFormat="1" ht="31.5">
      <c r="A41" s="162" t="s">
        <v>96</v>
      </c>
      <c r="B41" s="108" t="s">
        <v>97</v>
      </c>
      <c r="C41" s="151" t="s">
        <v>55</v>
      </c>
      <c r="D41" s="130">
        <f aca="true" t="shared" si="16" ref="D41:AI41">SUM(D42:D45)</f>
        <v>0</v>
      </c>
      <c r="E41" s="130">
        <f t="shared" si="16"/>
        <v>0</v>
      </c>
      <c r="F41" s="130">
        <f t="shared" si="16"/>
        <v>0</v>
      </c>
      <c r="G41" s="130">
        <f t="shared" si="16"/>
        <v>0</v>
      </c>
      <c r="H41" s="130">
        <f t="shared" si="16"/>
        <v>0</v>
      </c>
      <c r="I41" s="130">
        <f t="shared" si="16"/>
        <v>0</v>
      </c>
      <c r="J41" s="130">
        <f t="shared" si="16"/>
        <v>0</v>
      </c>
      <c r="K41" s="130">
        <f t="shared" si="16"/>
        <v>0</v>
      </c>
      <c r="L41" s="130">
        <f t="shared" si="16"/>
        <v>0</v>
      </c>
      <c r="M41" s="130">
        <f t="shared" si="16"/>
        <v>0</v>
      </c>
      <c r="N41" s="130">
        <f t="shared" si="16"/>
        <v>0</v>
      </c>
      <c r="O41" s="130">
        <f t="shared" si="16"/>
        <v>0</v>
      </c>
      <c r="P41" s="130">
        <f t="shared" si="16"/>
        <v>0</v>
      </c>
      <c r="Q41" s="130">
        <f t="shared" si="16"/>
        <v>0</v>
      </c>
      <c r="R41" s="130">
        <f t="shared" si="16"/>
        <v>0</v>
      </c>
      <c r="S41" s="130">
        <f t="shared" si="16"/>
        <v>0</v>
      </c>
      <c r="T41" s="130">
        <f t="shared" si="16"/>
        <v>0</v>
      </c>
      <c r="U41" s="130">
        <f t="shared" si="16"/>
        <v>0</v>
      </c>
      <c r="V41" s="130">
        <f t="shared" si="16"/>
        <v>0</v>
      </c>
      <c r="W41" s="130">
        <f t="shared" si="16"/>
        <v>0</v>
      </c>
      <c r="X41" s="130">
        <f t="shared" si="16"/>
        <v>0</v>
      </c>
      <c r="Y41" s="130">
        <f t="shared" si="16"/>
        <v>0</v>
      </c>
      <c r="Z41" s="130">
        <f t="shared" si="16"/>
        <v>0</v>
      </c>
      <c r="AA41" s="130">
        <f t="shared" si="16"/>
        <v>0</v>
      </c>
      <c r="AB41" s="130">
        <f t="shared" si="16"/>
        <v>0</v>
      </c>
      <c r="AC41" s="130">
        <f t="shared" si="16"/>
        <v>0</v>
      </c>
      <c r="AD41" s="130">
        <f t="shared" si="16"/>
        <v>0</v>
      </c>
      <c r="AE41" s="130">
        <f t="shared" si="16"/>
        <v>0</v>
      </c>
      <c r="AF41" s="130">
        <f t="shared" si="16"/>
        <v>0</v>
      </c>
      <c r="AG41" s="130">
        <f t="shared" si="16"/>
        <v>0</v>
      </c>
      <c r="AH41" s="130">
        <f t="shared" si="16"/>
        <v>0</v>
      </c>
      <c r="AI41" s="130">
        <f t="shared" si="16"/>
        <v>0</v>
      </c>
      <c r="AJ41" s="130">
        <f aca="true" t="shared" si="17" ref="AJ41:BO41">SUM(AJ42:AJ45)</f>
        <v>0</v>
      </c>
      <c r="AK41" s="130">
        <f t="shared" si="17"/>
        <v>0</v>
      </c>
      <c r="AL41" s="130">
        <f t="shared" si="17"/>
        <v>0</v>
      </c>
      <c r="AM41" s="130">
        <f t="shared" si="17"/>
        <v>0</v>
      </c>
      <c r="AN41" s="130">
        <f t="shared" si="17"/>
        <v>0</v>
      </c>
      <c r="AO41" s="130">
        <f t="shared" si="17"/>
        <v>0</v>
      </c>
      <c r="AP41" s="130">
        <f t="shared" si="17"/>
        <v>0</v>
      </c>
      <c r="AQ41" s="130">
        <f t="shared" si="17"/>
        <v>0</v>
      </c>
      <c r="AR41" s="130">
        <f t="shared" si="17"/>
        <v>0</v>
      </c>
      <c r="AS41" s="130">
        <f t="shared" si="17"/>
        <v>0</v>
      </c>
      <c r="AT41" s="130">
        <f t="shared" si="17"/>
        <v>0</v>
      </c>
      <c r="AU41" s="130">
        <f t="shared" si="17"/>
        <v>0</v>
      </c>
      <c r="AV41" s="130">
        <f t="shared" si="17"/>
        <v>0</v>
      </c>
      <c r="AW41" s="130">
        <f t="shared" si="17"/>
        <v>0</v>
      </c>
      <c r="AX41" s="130">
        <f t="shared" si="17"/>
        <v>0</v>
      </c>
      <c r="AY41" s="130">
        <f t="shared" si="17"/>
        <v>0</v>
      </c>
      <c r="AZ41" s="130">
        <f t="shared" si="17"/>
        <v>0</v>
      </c>
      <c r="BA41" s="130">
        <f t="shared" si="17"/>
        <v>0</v>
      </c>
      <c r="BB41" s="130">
        <f t="shared" si="17"/>
        <v>0</v>
      </c>
      <c r="BC41" s="130">
        <f t="shared" si="17"/>
        <v>0</v>
      </c>
      <c r="BD41" s="130">
        <f t="shared" si="17"/>
        <v>0</v>
      </c>
      <c r="BE41" s="130">
        <f t="shared" si="17"/>
        <v>0</v>
      </c>
      <c r="BF41" s="130">
        <f t="shared" si="17"/>
        <v>0</v>
      </c>
      <c r="BG41" s="130">
        <f t="shared" si="17"/>
        <v>0</v>
      </c>
      <c r="BH41" s="129">
        <f t="shared" si="17"/>
        <v>0</v>
      </c>
      <c r="BI41" s="129">
        <f t="shared" si="17"/>
        <v>0</v>
      </c>
      <c r="BJ41" s="129">
        <f t="shared" si="17"/>
        <v>0</v>
      </c>
      <c r="BK41" s="130">
        <f t="shared" si="17"/>
        <v>0</v>
      </c>
      <c r="BL41" s="130">
        <f t="shared" si="17"/>
        <v>0</v>
      </c>
      <c r="BM41" s="130">
        <f t="shared" si="17"/>
        <v>0</v>
      </c>
      <c r="BN41" s="130">
        <f t="shared" si="17"/>
        <v>0</v>
      </c>
      <c r="BO41" s="130">
        <f t="shared" si="17"/>
        <v>0</v>
      </c>
      <c r="BP41" s="130">
        <f aca="true" t="shared" si="18" ref="BP41:BU41">SUM(BP42:BP45)</f>
        <v>0</v>
      </c>
      <c r="BQ41" s="130">
        <f t="shared" si="18"/>
        <v>0</v>
      </c>
      <c r="BR41" s="130">
        <f t="shared" si="18"/>
        <v>0</v>
      </c>
      <c r="BS41" s="130">
        <f t="shared" si="18"/>
        <v>0</v>
      </c>
      <c r="BT41" s="130">
        <f t="shared" si="18"/>
        <v>0</v>
      </c>
      <c r="BU41" s="130">
        <f t="shared" si="18"/>
        <v>0</v>
      </c>
      <c r="BV41" s="125"/>
      <c r="BX41" s="127"/>
      <c r="BY41" s="128"/>
    </row>
    <row r="42" spans="1:77" ht="31.5">
      <c r="A42" s="154" t="s">
        <v>98</v>
      </c>
      <c r="B42" s="105" t="s">
        <v>99</v>
      </c>
      <c r="C42" s="151" t="s">
        <v>55</v>
      </c>
      <c r="D42" s="129">
        <v>0</v>
      </c>
      <c r="E42" s="129">
        <f aca="true" t="shared" si="19" ref="E42:J42">L42+S42+Z42+AG42</f>
        <v>0</v>
      </c>
      <c r="F42" s="129">
        <f t="shared" si="19"/>
        <v>0</v>
      </c>
      <c r="G42" s="129">
        <f t="shared" si="19"/>
        <v>0</v>
      </c>
      <c r="H42" s="129">
        <f t="shared" si="19"/>
        <v>0</v>
      </c>
      <c r="I42" s="129">
        <f t="shared" si="19"/>
        <v>0</v>
      </c>
      <c r="J42" s="129">
        <f t="shared" si="19"/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0">
        <v>0</v>
      </c>
      <c r="AF42" s="129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29">
        <v>0</v>
      </c>
      <c r="AN42" s="129">
        <f aca="true" t="shared" si="20" ref="AN42:AS45">AU42+BB42+BI42+BP42</f>
        <v>0</v>
      </c>
      <c r="AO42" s="129">
        <f t="shared" si="20"/>
        <v>0</v>
      </c>
      <c r="AP42" s="129">
        <f t="shared" si="20"/>
        <v>0</v>
      </c>
      <c r="AQ42" s="129">
        <f t="shared" si="20"/>
        <v>0</v>
      </c>
      <c r="AR42" s="129">
        <f t="shared" si="20"/>
        <v>0</v>
      </c>
      <c r="AS42" s="129">
        <f t="shared" si="20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0</v>
      </c>
      <c r="BD42" s="130">
        <v>0</v>
      </c>
      <c r="BE42" s="130">
        <v>0</v>
      </c>
      <c r="BF42" s="130">
        <v>0</v>
      </c>
      <c r="BG42" s="130">
        <v>0</v>
      </c>
      <c r="BH42" s="129">
        <v>0</v>
      </c>
      <c r="BI42" s="129">
        <v>0</v>
      </c>
      <c r="BJ42" s="129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v>0</v>
      </c>
      <c r="BP42" s="130"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v>0</v>
      </c>
      <c r="BV42" s="107"/>
      <c r="BX42" s="120"/>
      <c r="BY42" s="124"/>
    </row>
    <row r="43" spans="1:77" ht="15.75">
      <c r="A43" s="154" t="s">
        <v>100</v>
      </c>
      <c r="B43" s="105" t="s">
        <v>101</v>
      </c>
      <c r="C43" s="151" t="s">
        <v>55</v>
      </c>
      <c r="D43" s="129">
        <f aca="true" t="shared" si="21" ref="D43:G45">K43+R43+Y43+AF43</f>
        <v>0</v>
      </c>
      <c r="E43" s="129">
        <f t="shared" si="21"/>
        <v>0</v>
      </c>
      <c r="F43" s="129">
        <f t="shared" si="21"/>
        <v>0</v>
      </c>
      <c r="G43" s="129">
        <f t="shared" si="21"/>
        <v>0</v>
      </c>
      <c r="H43" s="129">
        <v>0</v>
      </c>
      <c r="I43" s="129">
        <f aca="true" t="shared" si="22" ref="I43:J45">P43+W43+AD43+AK43</f>
        <v>0</v>
      </c>
      <c r="J43" s="129">
        <f t="shared" si="22"/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29">
        <v>0</v>
      </c>
      <c r="AK43" s="130">
        <v>0</v>
      </c>
      <c r="AL43" s="130">
        <v>0</v>
      </c>
      <c r="AM43" s="129">
        <f>AT43+BA43+BH43+BO43</f>
        <v>0</v>
      </c>
      <c r="AN43" s="129">
        <f t="shared" si="20"/>
        <v>0</v>
      </c>
      <c r="AO43" s="129">
        <f t="shared" si="20"/>
        <v>0</v>
      </c>
      <c r="AP43" s="129">
        <f t="shared" si="20"/>
        <v>0</v>
      </c>
      <c r="AQ43" s="129">
        <f t="shared" si="20"/>
        <v>0</v>
      </c>
      <c r="AR43" s="129">
        <f t="shared" si="20"/>
        <v>0</v>
      </c>
      <c r="AS43" s="129">
        <f t="shared" si="20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0</v>
      </c>
      <c r="BG43" s="130">
        <v>0</v>
      </c>
      <c r="BH43" s="129">
        <v>0</v>
      </c>
      <c r="BI43" s="129">
        <v>0</v>
      </c>
      <c r="BJ43" s="129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v>0</v>
      </c>
      <c r="BP43" s="130"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v>0</v>
      </c>
      <c r="BV43" s="107"/>
      <c r="BX43" s="120"/>
      <c r="BY43" s="124"/>
    </row>
    <row r="44" spans="1:77" ht="15.75" hidden="1">
      <c r="A44" s="154" t="s">
        <v>102</v>
      </c>
      <c r="B44" s="105" t="s">
        <v>103</v>
      </c>
      <c r="C44" s="151" t="s">
        <v>55</v>
      </c>
      <c r="D44" s="129">
        <f t="shared" si="21"/>
        <v>0</v>
      </c>
      <c r="E44" s="129">
        <f t="shared" si="21"/>
        <v>0</v>
      </c>
      <c r="F44" s="129">
        <f t="shared" si="21"/>
        <v>0</v>
      </c>
      <c r="G44" s="129">
        <f t="shared" si="21"/>
        <v>0</v>
      </c>
      <c r="H44" s="129">
        <v>0</v>
      </c>
      <c r="I44" s="129">
        <f t="shared" si="22"/>
        <v>0</v>
      </c>
      <c r="J44" s="129">
        <f t="shared" si="22"/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0</v>
      </c>
      <c r="AH44" s="130">
        <v>0</v>
      </c>
      <c r="AI44" s="130">
        <v>0</v>
      </c>
      <c r="AJ44" s="129">
        <v>0</v>
      </c>
      <c r="AK44" s="130">
        <v>0</v>
      </c>
      <c r="AL44" s="130">
        <v>0</v>
      </c>
      <c r="AM44" s="129">
        <f>AT44+BA44+BH44+BO44</f>
        <v>0</v>
      </c>
      <c r="AN44" s="129">
        <f t="shared" si="20"/>
        <v>0</v>
      </c>
      <c r="AO44" s="129">
        <f t="shared" si="20"/>
        <v>0</v>
      </c>
      <c r="AP44" s="129">
        <f t="shared" si="20"/>
        <v>0</v>
      </c>
      <c r="AQ44" s="129">
        <f t="shared" si="20"/>
        <v>0</v>
      </c>
      <c r="AR44" s="129">
        <f t="shared" si="20"/>
        <v>0</v>
      </c>
      <c r="AS44" s="129">
        <f t="shared" si="20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0</v>
      </c>
      <c r="BD44" s="130">
        <v>0</v>
      </c>
      <c r="BE44" s="130">
        <v>0</v>
      </c>
      <c r="BF44" s="130">
        <v>0</v>
      </c>
      <c r="BG44" s="130">
        <v>0</v>
      </c>
      <c r="BH44" s="129">
        <v>0</v>
      </c>
      <c r="BI44" s="129">
        <v>0</v>
      </c>
      <c r="BJ44" s="129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v>0</v>
      </c>
      <c r="BP44" s="130"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v>0</v>
      </c>
      <c r="BV44" s="107"/>
      <c r="BX44" s="120"/>
      <c r="BY44" s="124"/>
    </row>
    <row r="45" spans="1:77" ht="31.5">
      <c r="A45" s="154" t="s">
        <v>102</v>
      </c>
      <c r="B45" s="68" t="s">
        <v>112</v>
      </c>
      <c r="C45" s="151" t="s">
        <v>55</v>
      </c>
      <c r="D45" s="129">
        <f t="shared" si="21"/>
        <v>0</v>
      </c>
      <c r="E45" s="129">
        <f t="shared" si="21"/>
        <v>0</v>
      </c>
      <c r="F45" s="129">
        <f t="shared" si="21"/>
        <v>0</v>
      </c>
      <c r="G45" s="129">
        <f t="shared" si="21"/>
        <v>0</v>
      </c>
      <c r="H45" s="129">
        <f>O45+V45+AC45+AJ45</f>
        <v>0</v>
      </c>
      <c r="I45" s="129">
        <f t="shared" si="22"/>
        <v>0</v>
      </c>
      <c r="J45" s="129">
        <f t="shared" si="22"/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29">
        <f>AT45+BA45+BH45+BO45</f>
        <v>0</v>
      </c>
      <c r="AN45" s="129">
        <f t="shared" si="20"/>
        <v>0</v>
      </c>
      <c r="AO45" s="129">
        <f t="shared" si="20"/>
        <v>0</v>
      </c>
      <c r="AP45" s="129">
        <f t="shared" si="20"/>
        <v>0</v>
      </c>
      <c r="AQ45" s="129">
        <f t="shared" si="20"/>
        <v>0</v>
      </c>
      <c r="AR45" s="129">
        <f t="shared" si="20"/>
        <v>0</v>
      </c>
      <c r="AS45" s="129">
        <f t="shared" si="20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0</v>
      </c>
      <c r="BG45" s="130">
        <v>0</v>
      </c>
      <c r="BH45" s="129">
        <v>0</v>
      </c>
      <c r="BI45" s="129">
        <v>0</v>
      </c>
      <c r="BJ45" s="129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v>0</v>
      </c>
      <c r="BP45" s="130"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v>0</v>
      </c>
      <c r="BV45" s="107"/>
      <c r="BX45" s="120"/>
      <c r="BY45" s="124"/>
    </row>
  </sheetData>
  <sheetProtection selectLockedCells="1" selectUnlockedCells="1"/>
  <mergeCells count="26">
    <mergeCell ref="A4:BV4"/>
    <mergeCell ref="A6:BV6"/>
    <mergeCell ref="A7:BV7"/>
    <mergeCell ref="A9:BV9"/>
    <mergeCell ref="A10:W10"/>
    <mergeCell ref="A12:BV12"/>
    <mergeCell ref="A13:AL13"/>
    <mergeCell ref="A15:BV15"/>
    <mergeCell ref="K19:Q19"/>
    <mergeCell ref="A16:A20"/>
    <mergeCell ref="B16:B20"/>
    <mergeCell ref="C16:C20"/>
    <mergeCell ref="D16:AL17"/>
    <mergeCell ref="R19:X19"/>
    <mergeCell ref="Y19:AE19"/>
    <mergeCell ref="AF19:AL19"/>
    <mergeCell ref="AM19:AS19"/>
    <mergeCell ref="AM16:BU17"/>
    <mergeCell ref="BV16:BV20"/>
    <mergeCell ref="D18:AL18"/>
    <mergeCell ref="AM18:BU18"/>
    <mergeCell ref="AT19:AZ19"/>
    <mergeCell ref="BA19:BG19"/>
    <mergeCell ref="BH19:BN19"/>
    <mergeCell ref="BO19:BU19"/>
    <mergeCell ref="D19:J19"/>
  </mergeCells>
  <dataValidations count="1">
    <dataValidation type="textLength" operator="lessThanOrEqual" allowBlank="1" showErrorMessage="1" errorTitle="Ошибка" error="Допускается ввод не более 900 символов!" sqref="B42:B44 B33:B40 B26:B3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 scale="2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3"/>
  <sheetViews>
    <sheetView tabSelected="1" view="pageBreakPreview" zoomScale="77" zoomScaleNormal="85" zoomScaleSheetLayoutView="77" zoomScalePageLayoutView="0" workbookViewId="0" topLeftCell="A31">
      <selection activeCell="AQ22" sqref="AQ22"/>
    </sheetView>
  </sheetViews>
  <sheetFormatPr defaultColWidth="9.8515625" defaultRowHeight="12.75"/>
  <cols>
    <col min="1" max="1" width="10.00390625" style="1" customWidth="1"/>
    <col min="2" max="2" width="106.28125" style="2" customWidth="1"/>
    <col min="3" max="4" width="16.8515625" style="1" customWidth="1"/>
    <col min="5" max="5" width="8.421875" style="71" customWidth="1"/>
    <col min="6" max="7" width="6.140625" style="71" customWidth="1"/>
    <col min="8" max="9" width="7.28125" style="71" customWidth="1"/>
    <col min="10" max="14" width="6.140625" style="71" customWidth="1"/>
    <col min="15" max="16" width="7.28125" style="71" customWidth="1"/>
    <col min="17" max="21" width="6.140625" style="71" customWidth="1"/>
    <col min="22" max="23" width="7.28125" style="71" customWidth="1"/>
    <col min="24" max="28" width="6.140625" style="71" customWidth="1"/>
    <col min="29" max="30" width="7.28125" style="71" customWidth="1"/>
    <col min="31" max="31" width="7.00390625" style="71" customWidth="1"/>
    <col min="32" max="32" width="7.57421875" style="71" customWidth="1"/>
    <col min="33" max="35" width="6.140625" style="71" customWidth="1"/>
    <col min="36" max="37" width="7.28125" style="71" customWidth="1"/>
    <col min="38" max="41" width="6.140625" style="71" customWidth="1"/>
    <col min="42" max="42" width="7.8515625" style="180" customWidth="1"/>
    <col min="43" max="44" width="7.28125" style="71" customWidth="1"/>
    <col min="45" max="49" width="6.140625" style="71" customWidth="1"/>
    <col min="50" max="51" width="7.28125" style="71" customWidth="1"/>
    <col min="52" max="53" width="6.140625" style="71" customWidth="1"/>
    <col min="54" max="54" width="7.8515625" style="71" customWidth="1"/>
    <col min="55" max="55" width="21.7109375" style="1" customWidth="1"/>
    <col min="56" max="56" width="6.8515625" style="7" customWidth="1"/>
    <col min="57" max="57" width="6.57421875" style="7" customWidth="1"/>
    <col min="58" max="58" width="7.140625" style="7" customWidth="1"/>
    <col min="59" max="59" width="7.57421875" style="7" customWidth="1"/>
    <col min="60" max="60" width="7.28125" style="7" customWidth="1"/>
    <col min="61" max="63" width="7.140625" style="7" customWidth="1"/>
    <col min="64" max="64" width="9.57421875" style="7" customWidth="1"/>
    <col min="65" max="65" width="6.140625" style="7" customWidth="1"/>
    <col min="66" max="67" width="7.28125" style="7" customWidth="1"/>
    <col min="68" max="69" width="6.140625" style="7" customWidth="1"/>
    <col min="70" max="70" width="18.28125" style="7" customWidth="1"/>
    <col min="71" max="16384" width="9.8515625" style="7" customWidth="1"/>
  </cols>
  <sheetData>
    <row r="1" spans="1:69" ht="15.75">
      <c r="A1" s="201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207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1" t="s">
        <v>209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O1" s="26"/>
      <c r="BP1" s="26"/>
      <c r="BQ1" s="26"/>
    </row>
    <row r="2" spans="1:69" ht="15.75">
      <c r="A2" s="15"/>
      <c r="B2" s="14"/>
      <c r="C2" s="15"/>
      <c r="D2" s="1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207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15" t="s">
        <v>2</v>
      </c>
      <c r="BD2" s="26"/>
      <c r="BE2" s="26"/>
      <c r="BF2" s="26"/>
      <c r="BG2" s="26"/>
      <c r="BH2" s="26"/>
      <c r="BI2" s="26"/>
      <c r="BJ2" s="26"/>
      <c r="BK2" s="26"/>
      <c r="BL2" s="26"/>
      <c r="BM2" s="26"/>
      <c r="BO2" s="26"/>
      <c r="BP2" s="26"/>
      <c r="BQ2" s="26"/>
    </row>
    <row r="3" spans="1:69" ht="15.75">
      <c r="A3" s="15"/>
      <c r="B3" s="14"/>
      <c r="C3" s="15"/>
      <c r="D3" s="1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207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15" t="s">
        <v>3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O3" s="26"/>
      <c r="BP3" s="26"/>
      <c r="BQ3" s="26"/>
    </row>
    <row r="4" spans="1:55" ht="15.75">
      <c r="A4" s="258" t="s">
        <v>170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</row>
    <row r="5" spans="1:55" ht="15.75">
      <c r="A5" s="15"/>
      <c r="B5" s="14"/>
      <c r="C5" s="15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08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73"/>
    </row>
    <row r="6" spans="1:55" ht="18.75" customHeight="1">
      <c r="A6" s="259" t="s">
        <v>224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</row>
    <row r="7" spans="1:55" ht="18.75" customHeight="1">
      <c r="A7" s="259" t="s">
        <v>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</row>
    <row r="8" spans="1:55" ht="15.75">
      <c r="A8" s="145"/>
      <c r="B8" s="98"/>
      <c r="C8" s="145"/>
      <c r="D8" s="148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08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73"/>
    </row>
    <row r="9" spans="1:55" ht="15.75">
      <c r="A9" s="271" t="s">
        <v>116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</row>
    <row r="10" spans="1:55" ht="15.7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08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73"/>
    </row>
    <row r="11" spans="1:55" ht="15.75">
      <c r="A11" s="185"/>
      <c r="B11" s="184"/>
      <c r="C11" s="185"/>
      <c r="D11" s="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08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73"/>
    </row>
    <row r="12" spans="1:55" ht="15.75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</row>
    <row r="13" spans="1:70" ht="15.75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ht="15.75">
      <c r="A14" s="15"/>
      <c r="B14" s="14"/>
      <c r="C14" s="15"/>
      <c r="D14" s="15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202"/>
      <c r="AG14" s="202"/>
      <c r="AH14" s="202"/>
      <c r="AI14" s="202"/>
      <c r="AJ14" s="202"/>
      <c r="AK14" s="202"/>
      <c r="AL14" s="202"/>
      <c r="AM14" s="202"/>
      <c r="AN14" s="72"/>
      <c r="AO14" s="72"/>
      <c r="AP14" s="207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15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</row>
    <row r="15" spans="1:70" ht="15.75">
      <c r="A15" s="282" t="s">
        <v>210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80" ht="15.75" customHeight="1">
      <c r="A16" s="279" t="s">
        <v>8</v>
      </c>
      <c r="B16" s="276" t="s">
        <v>184</v>
      </c>
      <c r="C16" s="276" t="s">
        <v>118</v>
      </c>
      <c r="D16" s="276" t="s">
        <v>211</v>
      </c>
      <c r="E16" s="288" t="s">
        <v>212</v>
      </c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76" t="s">
        <v>186</v>
      </c>
      <c r="BD16" s="80"/>
      <c r="BE16" s="80"/>
      <c r="BF16" s="80"/>
      <c r="BG16" s="80"/>
      <c r="BH16" s="131"/>
      <c r="BI16" s="131"/>
      <c r="BJ16" s="131"/>
      <c r="BK16" s="131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15.75" customHeight="1">
      <c r="A17" s="279"/>
      <c r="B17" s="276"/>
      <c r="C17" s="276"/>
      <c r="D17" s="27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76"/>
      <c r="BD17" s="80"/>
      <c r="BE17" s="80"/>
      <c r="BF17" s="80"/>
      <c r="BG17" s="80"/>
      <c r="BH17" s="131"/>
      <c r="BI17" s="131"/>
      <c r="BJ17" s="131"/>
      <c r="BK17" s="131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54.75" customHeight="1">
      <c r="A18" s="279"/>
      <c r="B18" s="276"/>
      <c r="C18" s="276"/>
      <c r="D18" s="276"/>
      <c r="E18" s="283" t="s">
        <v>27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 t="s">
        <v>28</v>
      </c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7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31.5" customHeight="1">
      <c r="A19" s="279"/>
      <c r="B19" s="276"/>
      <c r="C19" s="276"/>
      <c r="D19" s="276"/>
      <c r="E19" s="287" t="s">
        <v>17</v>
      </c>
      <c r="F19" s="287"/>
      <c r="G19" s="287"/>
      <c r="H19" s="287"/>
      <c r="I19" s="287"/>
      <c r="J19" s="287" t="s">
        <v>18</v>
      </c>
      <c r="K19" s="287"/>
      <c r="L19" s="287"/>
      <c r="M19" s="287"/>
      <c r="N19" s="287"/>
      <c r="O19" s="287" t="s">
        <v>19</v>
      </c>
      <c r="P19" s="287"/>
      <c r="Q19" s="287"/>
      <c r="R19" s="287"/>
      <c r="S19" s="287"/>
      <c r="T19" s="287" t="s">
        <v>188</v>
      </c>
      <c r="U19" s="287"/>
      <c r="V19" s="287"/>
      <c r="W19" s="287"/>
      <c r="X19" s="287"/>
      <c r="Y19" s="283" t="s">
        <v>21</v>
      </c>
      <c r="Z19" s="283"/>
      <c r="AA19" s="283"/>
      <c r="AB19" s="283"/>
      <c r="AC19" s="283"/>
      <c r="AD19" s="287" t="s">
        <v>17</v>
      </c>
      <c r="AE19" s="287"/>
      <c r="AF19" s="287"/>
      <c r="AG19" s="287"/>
      <c r="AH19" s="287"/>
      <c r="AI19" s="287" t="s">
        <v>18</v>
      </c>
      <c r="AJ19" s="287"/>
      <c r="AK19" s="287"/>
      <c r="AL19" s="287"/>
      <c r="AM19" s="287"/>
      <c r="AN19" s="289" t="s">
        <v>19</v>
      </c>
      <c r="AO19" s="289"/>
      <c r="AP19" s="289"/>
      <c r="AQ19" s="289"/>
      <c r="AR19" s="289"/>
      <c r="AS19" s="287" t="s">
        <v>188</v>
      </c>
      <c r="AT19" s="287"/>
      <c r="AU19" s="287"/>
      <c r="AV19" s="287"/>
      <c r="AW19" s="287"/>
      <c r="AX19" s="283" t="s">
        <v>21</v>
      </c>
      <c r="AY19" s="283"/>
      <c r="AZ19" s="283"/>
      <c r="BA19" s="283"/>
      <c r="BB19" s="283"/>
      <c r="BC19" s="27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5.25" customHeight="1">
      <c r="A20" s="279"/>
      <c r="B20" s="276"/>
      <c r="C20" s="276"/>
      <c r="D20" s="276"/>
      <c r="E20" s="101" t="s">
        <v>192</v>
      </c>
      <c r="F20" s="101" t="s">
        <v>193</v>
      </c>
      <c r="G20" s="101" t="s">
        <v>194</v>
      </c>
      <c r="H20" s="101" t="s">
        <v>195</v>
      </c>
      <c r="I20" s="101" t="s">
        <v>196</v>
      </c>
      <c r="J20" s="101" t="s">
        <v>192</v>
      </c>
      <c r="K20" s="101" t="s">
        <v>193</v>
      </c>
      <c r="L20" s="101" t="s">
        <v>194</v>
      </c>
      <c r="M20" s="101" t="s">
        <v>195</v>
      </c>
      <c r="N20" s="101" t="s">
        <v>196</v>
      </c>
      <c r="O20" s="101" t="s">
        <v>192</v>
      </c>
      <c r="P20" s="101" t="s">
        <v>193</v>
      </c>
      <c r="Q20" s="101" t="s">
        <v>194</v>
      </c>
      <c r="R20" s="101" t="s">
        <v>195</v>
      </c>
      <c r="S20" s="101" t="s">
        <v>196</v>
      </c>
      <c r="T20" s="101" t="s">
        <v>192</v>
      </c>
      <c r="U20" s="101" t="s">
        <v>193</v>
      </c>
      <c r="V20" s="101" t="s">
        <v>194</v>
      </c>
      <c r="W20" s="101" t="s">
        <v>195</v>
      </c>
      <c r="X20" s="101" t="s">
        <v>196</v>
      </c>
      <c r="Y20" s="101" t="s">
        <v>192</v>
      </c>
      <c r="Z20" s="101" t="s">
        <v>193</v>
      </c>
      <c r="AA20" s="101" t="s">
        <v>194</v>
      </c>
      <c r="AB20" s="101" t="s">
        <v>195</v>
      </c>
      <c r="AC20" s="101" t="s">
        <v>196</v>
      </c>
      <c r="AD20" s="101" t="s">
        <v>192</v>
      </c>
      <c r="AE20" s="101" t="s">
        <v>193</v>
      </c>
      <c r="AF20" s="101" t="s">
        <v>194</v>
      </c>
      <c r="AG20" s="101" t="s">
        <v>195</v>
      </c>
      <c r="AH20" s="101" t="s">
        <v>196</v>
      </c>
      <c r="AI20" s="101" t="s">
        <v>192</v>
      </c>
      <c r="AJ20" s="101" t="s">
        <v>193</v>
      </c>
      <c r="AK20" s="101" t="s">
        <v>194</v>
      </c>
      <c r="AL20" s="101" t="s">
        <v>195</v>
      </c>
      <c r="AM20" s="101" t="s">
        <v>196</v>
      </c>
      <c r="AN20" s="101" t="s">
        <v>192</v>
      </c>
      <c r="AO20" s="101" t="s">
        <v>193</v>
      </c>
      <c r="AP20" s="101" t="s">
        <v>194</v>
      </c>
      <c r="AQ20" s="101" t="s">
        <v>195</v>
      </c>
      <c r="AR20" s="101" t="s">
        <v>196</v>
      </c>
      <c r="AS20" s="101" t="s">
        <v>192</v>
      </c>
      <c r="AT20" s="101" t="s">
        <v>193</v>
      </c>
      <c r="AU20" s="101" t="s">
        <v>194</v>
      </c>
      <c r="AV20" s="101" t="s">
        <v>195</v>
      </c>
      <c r="AW20" s="101" t="s">
        <v>196</v>
      </c>
      <c r="AX20" s="101" t="s">
        <v>192</v>
      </c>
      <c r="AY20" s="101" t="s">
        <v>193</v>
      </c>
      <c r="AZ20" s="101" t="s">
        <v>194</v>
      </c>
      <c r="BA20" s="101" t="s">
        <v>195</v>
      </c>
      <c r="BB20" s="101" t="s">
        <v>196</v>
      </c>
      <c r="BC20" s="27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5.75">
      <c r="A21" s="197">
        <v>1</v>
      </c>
      <c r="B21" s="198">
        <v>2</v>
      </c>
      <c r="C21" s="197">
        <v>3</v>
      </c>
      <c r="D21" s="197">
        <v>4</v>
      </c>
      <c r="E21" s="199">
        <v>5</v>
      </c>
      <c r="F21" s="199">
        <v>6</v>
      </c>
      <c r="G21" s="199">
        <v>7</v>
      </c>
      <c r="H21" s="199">
        <v>8</v>
      </c>
      <c r="I21" s="199">
        <v>9</v>
      </c>
      <c r="J21" s="199">
        <v>10</v>
      </c>
      <c r="K21" s="199">
        <v>11</v>
      </c>
      <c r="L21" s="199">
        <v>12</v>
      </c>
      <c r="M21" s="199">
        <v>13</v>
      </c>
      <c r="N21" s="199">
        <v>14</v>
      </c>
      <c r="O21" s="199">
        <v>15</v>
      </c>
      <c r="P21" s="199">
        <v>16</v>
      </c>
      <c r="Q21" s="199">
        <v>17</v>
      </c>
      <c r="R21" s="199">
        <v>18</v>
      </c>
      <c r="S21" s="199">
        <v>19</v>
      </c>
      <c r="T21" s="199">
        <v>20</v>
      </c>
      <c r="U21" s="199">
        <v>21</v>
      </c>
      <c r="V21" s="199">
        <v>22</v>
      </c>
      <c r="W21" s="199">
        <v>23</v>
      </c>
      <c r="X21" s="199">
        <v>24</v>
      </c>
      <c r="Y21" s="199">
        <v>25</v>
      </c>
      <c r="Z21" s="199">
        <v>26</v>
      </c>
      <c r="AA21" s="199">
        <v>27</v>
      </c>
      <c r="AB21" s="199">
        <v>28</v>
      </c>
      <c r="AC21" s="199">
        <v>29</v>
      </c>
      <c r="AD21" s="199">
        <v>30</v>
      </c>
      <c r="AE21" s="199">
        <v>31</v>
      </c>
      <c r="AF21" s="199">
        <v>32</v>
      </c>
      <c r="AG21" s="199">
        <v>33</v>
      </c>
      <c r="AH21" s="199">
        <v>34</v>
      </c>
      <c r="AI21" s="199">
        <v>35</v>
      </c>
      <c r="AJ21" s="199">
        <v>36</v>
      </c>
      <c r="AK21" s="199">
        <v>37</v>
      </c>
      <c r="AL21" s="199">
        <v>38</v>
      </c>
      <c r="AM21" s="199">
        <v>39</v>
      </c>
      <c r="AN21" s="199">
        <v>40</v>
      </c>
      <c r="AO21" s="199">
        <v>41</v>
      </c>
      <c r="AP21" s="199">
        <v>42</v>
      </c>
      <c r="AQ21" s="199">
        <v>43</v>
      </c>
      <c r="AR21" s="199">
        <v>44</v>
      </c>
      <c r="AS21" s="199">
        <v>45</v>
      </c>
      <c r="AT21" s="199">
        <v>46</v>
      </c>
      <c r="AU21" s="199">
        <v>47</v>
      </c>
      <c r="AV21" s="199">
        <v>48</v>
      </c>
      <c r="AW21" s="199">
        <v>49</v>
      </c>
      <c r="AX21" s="199">
        <v>50</v>
      </c>
      <c r="AY21" s="199">
        <v>51</v>
      </c>
      <c r="AZ21" s="199">
        <v>52</v>
      </c>
      <c r="BA21" s="199">
        <v>53</v>
      </c>
      <c r="BB21" s="199">
        <v>54</v>
      </c>
      <c r="BC21" s="200">
        <v>55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55" s="54" customFormat="1" ht="15.75">
      <c r="A22" s="150"/>
      <c r="B22" s="108" t="s">
        <v>29</v>
      </c>
      <c r="C22" s="151"/>
      <c r="D22" s="132"/>
      <c r="E22" s="209">
        <f aca="true" t="shared" si="0" ref="E22:AC22">E26+E36+E45+E29+E41</f>
        <v>0</v>
      </c>
      <c r="F22" s="209">
        <f t="shared" si="0"/>
        <v>0</v>
      </c>
      <c r="G22" s="209">
        <f t="shared" si="0"/>
        <v>0</v>
      </c>
      <c r="H22" s="209">
        <f t="shared" si="0"/>
        <v>0</v>
      </c>
      <c r="I22" s="209">
        <f t="shared" si="0"/>
        <v>0</v>
      </c>
      <c r="J22" s="209">
        <f t="shared" si="0"/>
        <v>0</v>
      </c>
      <c r="K22" s="209">
        <f t="shared" si="0"/>
        <v>0</v>
      </c>
      <c r="L22" s="209">
        <f t="shared" si="0"/>
        <v>0</v>
      </c>
      <c r="M22" s="209">
        <f t="shared" si="0"/>
        <v>0</v>
      </c>
      <c r="N22" s="209">
        <f t="shared" si="0"/>
        <v>0</v>
      </c>
      <c r="O22" s="209">
        <f t="shared" si="0"/>
        <v>0</v>
      </c>
      <c r="P22" s="209">
        <f t="shared" si="0"/>
        <v>0</v>
      </c>
      <c r="Q22" s="209">
        <f t="shared" si="0"/>
        <v>0</v>
      </c>
      <c r="R22" s="209">
        <f t="shared" si="0"/>
        <v>0</v>
      </c>
      <c r="S22" s="209">
        <f t="shared" si="0"/>
        <v>0</v>
      </c>
      <c r="T22" s="209">
        <f t="shared" si="0"/>
        <v>0</v>
      </c>
      <c r="U22" s="209">
        <f t="shared" si="0"/>
        <v>0</v>
      </c>
      <c r="V22" s="209">
        <f t="shared" si="0"/>
        <v>0</v>
      </c>
      <c r="W22" s="209">
        <f t="shared" si="0"/>
        <v>0</v>
      </c>
      <c r="X22" s="209">
        <f t="shared" si="0"/>
        <v>0</v>
      </c>
      <c r="Y22" s="209">
        <f t="shared" si="0"/>
        <v>0</v>
      </c>
      <c r="Z22" s="209">
        <f t="shared" si="0"/>
        <v>0</v>
      </c>
      <c r="AA22" s="209">
        <f t="shared" si="0"/>
        <v>0</v>
      </c>
      <c r="AB22" s="209">
        <f t="shared" si="0"/>
        <v>0</v>
      </c>
      <c r="AC22" s="209">
        <f t="shared" si="0"/>
        <v>0</v>
      </c>
      <c r="AD22" s="209">
        <f>AD23+AD28</f>
        <v>0</v>
      </c>
      <c r="AE22" s="209">
        <f>AE23+AE28</f>
        <v>0</v>
      </c>
      <c r="AF22" s="209">
        <f>AF23+AF28</f>
        <v>0</v>
      </c>
      <c r="AG22" s="209">
        <f aca="true" t="shared" si="1" ref="AG22:AM22">AG26+AG36+AG45+AG29+AG41</f>
        <v>0</v>
      </c>
      <c r="AH22" s="209">
        <f t="shared" si="1"/>
        <v>0</v>
      </c>
      <c r="AI22" s="209">
        <f t="shared" si="1"/>
        <v>0</v>
      </c>
      <c r="AJ22" s="209">
        <f t="shared" si="1"/>
        <v>0</v>
      </c>
      <c r="AK22" s="209">
        <f t="shared" si="1"/>
        <v>0</v>
      </c>
      <c r="AL22" s="209">
        <f t="shared" si="1"/>
        <v>0</v>
      </c>
      <c r="AM22" s="209">
        <f t="shared" si="1"/>
        <v>0</v>
      </c>
      <c r="AN22" s="209">
        <f>AN23+AN36+AN45+AN29+AN41</f>
        <v>0</v>
      </c>
      <c r="AO22" s="209">
        <f>AO23+AO36+AO45+AO29+AO41</f>
        <v>0</v>
      </c>
      <c r="AP22" s="209">
        <f>P23+AP28</f>
        <v>0</v>
      </c>
      <c r="AQ22" s="209">
        <f>AQ23+AQ36+AQ45+AQ29+AQ41</f>
        <v>0</v>
      </c>
      <c r="AR22" s="209">
        <f>AR23+AR36+AR45+AR29+AR41</f>
        <v>0</v>
      </c>
      <c r="AS22" s="209">
        <f aca="true" t="shared" si="2" ref="AS22:BB22">AS26+AS36+AS45+AS29+AS41</f>
        <v>0</v>
      </c>
      <c r="AT22" s="209">
        <f t="shared" si="2"/>
        <v>0</v>
      </c>
      <c r="AU22" s="209">
        <f t="shared" si="2"/>
        <v>0</v>
      </c>
      <c r="AV22" s="209">
        <f t="shared" si="2"/>
        <v>0</v>
      </c>
      <c r="AW22" s="209">
        <f t="shared" si="2"/>
        <v>0</v>
      </c>
      <c r="AX22" s="209">
        <f t="shared" si="2"/>
        <v>0</v>
      </c>
      <c r="AY22" s="209">
        <f t="shared" si="2"/>
        <v>0</v>
      </c>
      <c r="AZ22" s="209">
        <f t="shared" si="2"/>
        <v>0</v>
      </c>
      <c r="BA22" s="209">
        <f t="shared" si="2"/>
        <v>0</v>
      </c>
      <c r="BB22" s="210">
        <f t="shared" si="2"/>
        <v>0</v>
      </c>
      <c r="BC22" s="133"/>
    </row>
    <row r="23" spans="1:55" ht="15.75">
      <c r="A23" s="203" t="s">
        <v>31</v>
      </c>
      <c r="B23" s="108" t="s">
        <v>32</v>
      </c>
      <c r="C23" s="151"/>
      <c r="D23" s="107"/>
      <c r="E23" s="209">
        <f>E27+E38+E46</f>
        <v>0</v>
      </c>
      <c r="F23" s="129">
        <f aca="true" t="shared" si="3" ref="F23:U23">SUM(F24:F24)</f>
        <v>0</v>
      </c>
      <c r="G23" s="129">
        <f t="shared" si="3"/>
        <v>0</v>
      </c>
      <c r="H23" s="129">
        <f t="shared" si="3"/>
        <v>0</v>
      </c>
      <c r="I23" s="129">
        <f t="shared" si="3"/>
        <v>0</v>
      </c>
      <c r="J23" s="129">
        <f t="shared" si="3"/>
        <v>0</v>
      </c>
      <c r="K23" s="129">
        <f t="shared" si="3"/>
        <v>0</v>
      </c>
      <c r="L23" s="129">
        <f t="shared" si="3"/>
        <v>0</v>
      </c>
      <c r="M23" s="129">
        <f t="shared" si="3"/>
        <v>0</v>
      </c>
      <c r="N23" s="129">
        <f t="shared" si="3"/>
        <v>0</v>
      </c>
      <c r="O23" s="93">
        <f t="shared" si="3"/>
        <v>0</v>
      </c>
      <c r="P23" s="93">
        <f t="shared" si="3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129">
        <f t="shared" si="3"/>
        <v>0</v>
      </c>
      <c r="U23" s="129">
        <f t="shared" si="3"/>
        <v>0</v>
      </c>
      <c r="V23" s="129">
        <f aca="true" t="shared" si="4" ref="V23:BB23">SUM(V24:V27)</f>
        <v>0</v>
      </c>
      <c r="W23" s="129">
        <f t="shared" si="4"/>
        <v>0</v>
      </c>
      <c r="X23" s="129">
        <f t="shared" si="4"/>
        <v>0</v>
      </c>
      <c r="Y23" s="129">
        <f t="shared" si="4"/>
        <v>0</v>
      </c>
      <c r="Z23" s="129">
        <f t="shared" si="4"/>
        <v>0</v>
      </c>
      <c r="AA23" s="129">
        <f t="shared" si="4"/>
        <v>0</v>
      </c>
      <c r="AB23" s="129">
        <f t="shared" si="4"/>
        <v>0</v>
      </c>
      <c r="AC23" s="129">
        <f t="shared" si="4"/>
        <v>0</v>
      </c>
      <c r="AD23" s="129">
        <f t="shared" si="4"/>
        <v>0</v>
      </c>
      <c r="AE23" s="129">
        <f t="shared" si="4"/>
        <v>0</v>
      </c>
      <c r="AF23" s="129">
        <f t="shared" si="4"/>
        <v>0</v>
      </c>
      <c r="AG23" s="129">
        <f t="shared" si="4"/>
        <v>0</v>
      </c>
      <c r="AH23" s="129">
        <f t="shared" si="4"/>
        <v>0</v>
      </c>
      <c r="AI23" s="129">
        <f t="shared" si="4"/>
        <v>0</v>
      </c>
      <c r="AJ23" s="129">
        <f t="shared" si="4"/>
        <v>0</v>
      </c>
      <c r="AK23" s="129">
        <f t="shared" si="4"/>
        <v>0</v>
      </c>
      <c r="AL23" s="129">
        <f t="shared" si="4"/>
        <v>0</v>
      </c>
      <c r="AM23" s="129">
        <f t="shared" si="4"/>
        <v>0</v>
      </c>
      <c r="AN23" s="129">
        <f t="shared" si="4"/>
        <v>0</v>
      </c>
      <c r="AO23" s="129">
        <f t="shared" si="4"/>
        <v>0</v>
      </c>
      <c r="AP23" s="93">
        <f t="shared" si="4"/>
        <v>0</v>
      </c>
      <c r="AQ23" s="129">
        <f t="shared" si="4"/>
        <v>0</v>
      </c>
      <c r="AR23" s="129">
        <f t="shared" si="4"/>
        <v>0</v>
      </c>
      <c r="AS23" s="129">
        <f t="shared" si="4"/>
        <v>0</v>
      </c>
      <c r="AT23" s="129">
        <f t="shared" si="4"/>
        <v>0</v>
      </c>
      <c r="AU23" s="129">
        <f t="shared" si="4"/>
        <v>0</v>
      </c>
      <c r="AV23" s="129">
        <f t="shared" si="4"/>
        <v>0</v>
      </c>
      <c r="AW23" s="129">
        <f t="shared" si="4"/>
        <v>0</v>
      </c>
      <c r="AX23" s="129">
        <f t="shared" si="4"/>
        <v>0</v>
      </c>
      <c r="AY23" s="129">
        <f t="shared" si="4"/>
        <v>0</v>
      </c>
      <c r="AZ23" s="129">
        <f t="shared" si="4"/>
        <v>0</v>
      </c>
      <c r="BA23" s="129">
        <f t="shared" si="4"/>
        <v>0</v>
      </c>
      <c r="BB23" s="129">
        <f t="shared" si="4"/>
        <v>0</v>
      </c>
      <c r="BC23" s="134"/>
    </row>
    <row r="24" spans="1:55" ht="28.5" customHeight="1">
      <c r="A24" s="155" t="s">
        <v>235</v>
      </c>
      <c r="B24" s="108" t="s">
        <v>44</v>
      </c>
      <c r="C24" s="151" t="s">
        <v>55</v>
      </c>
      <c r="D24" s="151" t="s">
        <v>55</v>
      </c>
      <c r="E24" s="209">
        <f>E28+E39+E47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209">
        <v>0</v>
      </c>
      <c r="AE24" s="209">
        <f>AO24+AJ24+AT24+AY24</f>
        <v>0</v>
      </c>
      <c r="AF24" s="209">
        <v>0</v>
      </c>
      <c r="AG24" s="209">
        <f>AQ24+AL24+AV24+BA24</f>
        <v>0</v>
      </c>
      <c r="AH24" s="209">
        <f>AR24+AM24+AW24+BB24</f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07"/>
    </row>
    <row r="25" spans="1:55" ht="15.75">
      <c r="A25" s="155" t="s">
        <v>45</v>
      </c>
      <c r="B25" s="108" t="s">
        <v>46</v>
      </c>
      <c r="C25" s="151" t="s">
        <v>55</v>
      </c>
      <c r="D25" s="151" t="s">
        <v>55</v>
      </c>
      <c r="E25" s="209">
        <f>E29+E40+E48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209">
        <v>0</v>
      </c>
      <c r="AE25" s="209">
        <f aca="true" t="shared" si="5" ref="AE25:AE32">AO25+AJ25+AT25+AY25</f>
        <v>0</v>
      </c>
      <c r="AF25" s="209">
        <f>AP25+AK25+AU25+AZ25</f>
        <v>0</v>
      </c>
      <c r="AG25" s="209">
        <f aca="true" t="shared" si="6" ref="AG25:AG32">AQ25+AL25+AV25+BA25</f>
        <v>0</v>
      </c>
      <c r="AH25" s="209">
        <f aca="true" t="shared" si="7" ref="AH25:AH32">AR25+AM25+AW25+BB25</f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07"/>
    </row>
    <row r="26" spans="1:55" ht="15.75">
      <c r="A26" s="154" t="s">
        <v>236</v>
      </c>
      <c r="B26" s="105" t="s">
        <v>48</v>
      </c>
      <c r="C26" s="151" t="s">
        <v>55</v>
      </c>
      <c r="D26" s="151" t="s">
        <v>55</v>
      </c>
      <c r="E26" s="209">
        <f>E28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209">
        <v>0</v>
      </c>
      <c r="AE26" s="209">
        <f t="shared" si="5"/>
        <v>0</v>
      </c>
      <c r="AF26" s="209">
        <f>AP26+AK26+AU26+AZ26</f>
        <v>0</v>
      </c>
      <c r="AG26" s="209">
        <f t="shared" si="6"/>
        <v>0</v>
      </c>
      <c r="AH26" s="209">
        <f t="shared" si="7"/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07"/>
    </row>
    <row r="27" spans="1:55" ht="15.75">
      <c r="A27" s="155" t="s">
        <v>52</v>
      </c>
      <c r="B27" s="112" t="s">
        <v>181</v>
      </c>
      <c r="C27" s="151" t="s">
        <v>55</v>
      </c>
      <c r="D27" s="151" t="s">
        <v>55</v>
      </c>
      <c r="E27" s="209">
        <f>E31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209">
        <v>0</v>
      </c>
      <c r="AE27" s="209">
        <f t="shared" si="5"/>
        <v>0</v>
      </c>
      <c r="AF27" s="209">
        <f>AP27+AK27+AU27+AZ27</f>
        <v>0</v>
      </c>
      <c r="AG27" s="209">
        <f t="shared" si="6"/>
        <v>0</v>
      </c>
      <c r="AH27" s="209">
        <f t="shared" si="7"/>
        <v>0</v>
      </c>
      <c r="AI27" s="209">
        <f aca="true" t="shared" si="8" ref="AI27:AI32">AS27+AN27+AX27+BC27</f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07"/>
    </row>
    <row r="28" spans="1:55" ht="15.75">
      <c r="A28" s="154" t="s">
        <v>158</v>
      </c>
      <c r="B28" s="105" t="s">
        <v>213</v>
      </c>
      <c r="C28" s="151" t="s">
        <v>55</v>
      </c>
      <c r="D28" s="151" t="s">
        <v>55</v>
      </c>
      <c r="E28" s="129">
        <f>J28+O28+T28+Y28</f>
        <v>0</v>
      </c>
      <c r="F28" s="129">
        <f>K28+P28+U28+Z28</f>
        <v>0</v>
      </c>
      <c r="G28" s="129">
        <f>L28+Q28+V28+AA28</f>
        <v>0</v>
      </c>
      <c r="H28" s="129">
        <f>M28+R28+W28+AB28</f>
        <v>0</v>
      </c>
      <c r="I28" s="129">
        <f>N28+S28+X28+AC28</f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9">
        <v>0</v>
      </c>
      <c r="AE28" s="209">
        <f t="shared" si="5"/>
        <v>0</v>
      </c>
      <c r="AF28" s="209">
        <v>0</v>
      </c>
      <c r="AG28" s="209">
        <f t="shared" si="6"/>
        <v>0</v>
      </c>
      <c r="AH28" s="209">
        <f t="shared" si="7"/>
        <v>0</v>
      </c>
      <c r="AI28" s="209">
        <f t="shared" si="8"/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93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07"/>
    </row>
    <row r="29" spans="1:55" ht="21" customHeight="1">
      <c r="A29" s="154" t="s">
        <v>159</v>
      </c>
      <c r="B29" s="105" t="s">
        <v>214</v>
      </c>
      <c r="C29" s="151" t="s">
        <v>55</v>
      </c>
      <c r="D29" s="151" t="s">
        <v>55</v>
      </c>
      <c r="E29" s="121">
        <f aca="true" t="shared" si="9" ref="E29:AJ29">E30</f>
        <v>0</v>
      </c>
      <c r="F29" s="121">
        <f t="shared" si="9"/>
        <v>0</v>
      </c>
      <c r="G29" s="121">
        <f t="shared" si="9"/>
        <v>0</v>
      </c>
      <c r="H29" s="121">
        <f t="shared" si="9"/>
        <v>0</v>
      </c>
      <c r="I29" s="121">
        <f t="shared" si="9"/>
        <v>0</v>
      </c>
      <c r="J29" s="121">
        <f t="shared" si="9"/>
        <v>0</v>
      </c>
      <c r="K29" s="121">
        <f t="shared" si="9"/>
        <v>0</v>
      </c>
      <c r="L29" s="121">
        <f t="shared" si="9"/>
        <v>0</v>
      </c>
      <c r="M29" s="121">
        <f t="shared" si="9"/>
        <v>0</v>
      </c>
      <c r="N29" s="121">
        <f t="shared" si="9"/>
        <v>0</v>
      </c>
      <c r="O29" s="121">
        <f t="shared" si="9"/>
        <v>0</v>
      </c>
      <c r="P29" s="121">
        <f t="shared" si="9"/>
        <v>0</v>
      </c>
      <c r="Q29" s="121">
        <f t="shared" si="9"/>
        <v>0</v>
      </c>
      <c r="R29" s="121">
        <f t="shared" si="9"/>
        <v>0</v>
      </c>
      <c r="S29" s="121">
        <f t="shared" si="9"/>
        <v>0</v>
      </c>
      <c r="T29" s="121">
        <f t="shared" si="9"/>
        <v>0</v>
      </c>
      <c r="U29" s="121">
        <f t="shared" si="9"/>
        <v>0</v>
      </c>
      <c r="V29" s="121">
        <f t="shared" si="9"/>
        <v>0</v>
      </c>
      <c r="W29" s="121">
        <f t="shared" si="9"/>
        <v>0</v>
      </c>
      <c r="X29" s="121">
        <f t="shared" si="9"/>
        <v>0</v>
      </c>
      <c r="Y29" s="121">
        <f t="shared" si="9"/>
        <v>0</v>
      </c>
      <c r="Z29" s="121">
        <f t="shared" si="9"/>
        <v>0</v>
      </c>
      <c r="AA29" s="121">
        <f t="shared" si="9"/>
        <v>0</v>
      </c>
      <c r="AB29" s="121">
        <f t="shared" si="9"/>
        <v>0</v>
      </c>
      <c r="AC29" s="121">
        <f t="shared" si="9"/>
        <v>0</v>
      </c>
      <c r="AD29" s="209">
        <f>AN29+AI29+AS29+AX29</f>
        <v>0</v>
      </c>
      <c r="AE29" s="209">
        <f t="shared" si="5"/>
        <v>0</v>
      </c>
      <c r="AF29" s="209">
        <v>0</v>
      </c>
      <c r="AG29" s="209">
        <f t="shared" si="6"/>
        <v>0</v>
      </c>
      <c r="AH29" s="209">
        <f t="shared" si="7"/>
        <v>0</v>
      </c>
      <c r="AI29" s="209">
        <f t="shared" si="8"/>
        <v>0</v>
      </c>
      <c r="AJ29" s="121">
        <f t="shared" si="9"/>
        <v>0</v>
      </c>
      <c r="AK29" s="121">
        <f aca="true" t="shared" si="10" ref="AK29:BB29">AK30</f>
        <v>0</v>
      </c>
      <c r="AL29" s="121">
        <f t="shared" si="10"/>
        <v>0</v>
      </c>
      <c r="AM29" s="121">
        <f t="shared" si="10"/>
        <v>0</v>
      </c>
      <c r="AN29" s="121">
        <v>0</v>
      </c>
      <c r="AO29" s="121">
        <f t="shared" si="10"/>
        <v>0</v>
      </c>
      <c r="AP29" s="121">
        <v>0</v>
      </c>
      <c r="AQ29" s="121">
        <f t="shared" si="10"/>
        <v>0</v>
      </c>
      <c r="AR29" s="121">
        <f t="shared" si="10"/>
        <v>0</v>
      </c>
      <c r="AS29" s="121">
        <f t="shared" si="10"/>
        <v>0</v>
      </c>
      <c r="AT29" s="121">
        <f t="shared" si="10"/>
        <v>0</v>
      </c>
      <c r="AU29" s="121">
        <v>0</v>
      </c>
      <c r="AV29" s="121">
        <f t="shared" si="10"/>
        <v>0</v>
      </c>
      <c r="AW29" s="121">
        <f t="shared" si="10"/>
        <v>0</v>
      </c>
      <c r="AX29" s="121">
        <f t="shared" si="10"/>
        <v>0</v>
      </c>
      <c r="AY29" s="121">
        <f t="shared" si="10"/>
        <v>0</v>
      </c>
      <c r="AZ29" s="121">
        <f t="shared" si="10"/>
        <v>0</v>
      </c>
      <c r="BA29" s="121">
        <f t="shared" si="10"/>
        <v>0</v>
      </c>
      <c r="BB29" s="121">
        <f t="shared" si="10"/>
        <v>0</v>
      </c>
      <c r="BC29" s="107"/>
    </row>
    <row r="30" spans="1:55" ht="21" customHeight="1">
      <c r="A30" s="154" t="s">
        <v>160</v>
      </c>
      <c r="B30" s="105" t="s">
        <v>66</v>
      </c>
      <c r="C30" s="151" t="s">
        <v>55</v>
      </c>
      <c r="D30" s="151" t="s">
        <v>55</v>
      </c>
      <c r="E30" s="129">
        <f>J30+O30+T30+Y30</f>
        <v>0</v>
      </c>
      <c r="F30" s="129">
        <f>K30+P30+U30+Z30</f>
        <v>0</v>
      </c>
      <c r="G30" s="129">
        <f>L30+Q30+V30+AA30</f>
        <v>0</v>
      </c>
      <c r="H30" s="129">
        <f>M30+R30+W30+AB30</f>
        <v>0</v>
      </c>
      <c r="I30" s="129">
        <f>N30+S30+X30+AC30</f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209">
        <f>AN30+AI30+AS30+AX30</f>
        <v>0</v>
      </c>
      <c r="AE30" s="209">
        <f t="shared" si="5"/>
        <v>0</v>
      </c>
      <c r="AF30" s="209">
        <v>0</v>
      </c>
      <c r="AG30" s="209">
        <f t="shared" si="6"/>
        <v>0</v>
      </c>
      <c r="AH30" s="209">
        <f t="shared" si="7"/>
        <v>0</v>
      </c>
      <c r="AI30" s="209">
        <f t="shared" si="8"/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07"/>
    </row>
    <row r="31" spans="1:55" ht="31.5">
      <c r="A31" s="155" t="s">
        <v>135</v>
      </c>
      <c r="B31" s="113" t="s">
        <v>69</v>
      </c>
      <c r="C31" s="151" t="s">
        <v>55</v>
      </c>
      <c r="D31" s="151" t="s">
        <v>55</v>
      </c>
      <c r="E31" s="121"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209">
        <f>AN31+AI31+AS31+AX31</f>
        <v>0</v>
      </c>
      <c r="AE31" s="209">
        <f t="shared" si="5"/>
        <v>0</v>
      </c>
      <c r="AF31" s="209">
        <v>0</v>
      </c>
      <c r="AG31" s="209">
        <f t="shared" si="6"/>
        <v>0</v>
      </c>
      <c r="AH31" s="209">
        <f t="shared" si="7"/>
        <v>0</v>
      </c>
      <c r="AI31" s="209">
        <f t="shared" si="8"/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07"/>
    </row>
    <row r="32" spans="1:55" ht="15.75">
      <c r="A32" s="155" t="s">
        <v>141</v>
      </c>
      <c r="B32" s="108" t="s">
        <v>76</v>
      </c>
      <c r="C32" s="151" t="s">
        <v>55</v>
      </c>
      <c r="D32" s="151" t="s">
        <v>55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209">
        <f t="shared" si="5"/>
        <v>0</v>
      </c>
      <c r="AF32" s="209">
        <v>0</v>
      </c>
      <c r="AG32" s="209">
        <f t="shared" si="6"/>
        <v>0</v>
      </c>
      <c r="AH32" s="209">
        <f t="shared" si="7"/>
        <v>0</v>
      </c>
      <c r="AI32" s="209">
        <f t="shared" si="8"/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07"/>
    </row>
    <row r="33" spans="1:55" ht="15.75" hidden="1">
      <c r="A33" s="204"/>
      <c r="B33" s="108"/>
      <c r="C33" s="151" t="s">
        <v>55</v>
      </c>
      <c r="D33" s="151" t="s">
        <v>55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209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07"/>
    </row>
    <row r="34" spans="1:55" ht="15.75">
      <c r="A34" s="155" t="s">
        <v>237</v>
      </c>
      <c r="B34" s="108" t="s">
        <v>97</v>
      </c>
      <c r="C34" s="151" t="s">
        <v>55</v>
      </c>
      <c r="D34" s="151" t="s">
        <v>55</v>
      </c>
      <c r="E34" s="121"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209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07"/>
    </row>
    <row r="35" spans="1:55" ht="15.75">
      <c r="A35" s="154" t="s">
        <v>98</v>
      </c>
      <c r="B35" s="105" t="s">
        <v>99</v>
      </c>
      <c r="C35" s="151" t="s">
        <v>55</v>
      </c>
      <c r="D35" s="151" t="s">
        <v>55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209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07"/>
    </row>
    <row r="36" spans="1:55" ht="15.75">
      <c r="A36" s="154" t="s">
        <v>100</v>
      </c>
      <c r="B36" s="105" t="s">
        <v>101</v>
      </c>
      <c r="C36" s="151" t="s">
        <v>55</v>
      </c>
      <c r="D36" s="151" t="s">
        <v>55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209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07"/>
    </row>
    <row r="37" spans="1:55" ht="15.75" hidden="1">
      <c r="A37" s="154" t="s">
        <v>232</v>
      </c>
      <c r="B37" s="105" t="s">
        <v>103</v>
      </c>
      <c r="C37" s="151" t="s">
        <v>55</v>
      </c>
      <c r="D37" s="151" t="s">
        <v>55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209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07"/>
    </row>
    <row r="38" spans="1:55" ht="15.75">
      <c r="A38" s="154" t="s">
        <v>102</v>
      </c>
      <c r="B38" s="68" t="s">
        <v>112</v>
      </c>
      <c r="C38" s="151" t="s">
        <v>55</v>
      </c>
      <c r="D38" s="151" t="s">
        <v>55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209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07"/>
    </row>
    <row r="39" spans="1:55" ht="15.75" hidden="1">
      <c r="A39" s="154"/>
      <c r="B39" s="205"/>
      <c r="C39" s="151"/>
      <c r="D39" s="107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07"/>
    </row>
    <row r="40" spans="1:55" ht="15.75" hidden="1">
      <c r="A40" s="154"/>
      <c r="B40" s="205"/>
      <c r="C40" s="151"/>
      <c r="D40" s="107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07"/>
    </row>
    <row r="41" spans="1:55" ht="15.75" hidden="1">
      <c r="A41" s="155"/>
      <c r="B41" s="206"/>
      <c r="C41" s="151"/>
      <c r="D41" s="107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07"/>
    </row>
    <row r="42" spans="1:55" ht="15.75" hidden="1">
      <c r="A42" s="154"/>
      <c r="B42" s="205"/>
      <c r="C42" s="151"/>
      <c r="D42" s="107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07"/>
    </row>
    <row r="43" spans="1:55" ht="15.75" hidden="1">
      <c r="A43" s="154"/>
      <c r="B43" s="205"/>
      <c r="C43" s="151"/>
      <c r="D43" s="107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07"/>
    </row>
    <row r="44" spans="1:55" ht="15.75" hidden="1">
      <c r="A44" s="154"/>
      <c r="B44" s="205"/>
      <c r="C44" s="151"/>
      <c r="D44" s="107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07"/>
    </row>
    <row r="45" spans="1:55" ht="15.75" hidden="1">
      <c r="A45" s="162"/>
      <c r="B45" s="206"/>
      <c r="C45" s="151"/>
      <c r="D45" s="107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07"/>
    </row>
    <row r="46" spans="1:55" ht="15.75" hidden="1">
      <c r="A46" s="155" t="s">
        <v>98</v>
      </c>
      <c r="B46" s="105" t="s">
        <v>99</v>
      </c>
      <c r="C46" s="151"/>
      <c r="D46" s="107"/>
      <c r="E46" s="51">
        <f aca="true" t="shared" si="11" ref="E46:E53">J46+O46+T46+Y46</f>
        <v>0</v>
      </c>
      <c r="F46" s="51">
        <f aca="true" t="shared" si="12" ref="F46:F53">K46+P46+U46+Z46</f>
        <v>0</v>
      </c>
      <c r="G46" s="51">
        <f aca="true" t="shared" si="13" ref="G46:G53">L46+Q46+V46+AA46</f>
        <v>0</v>
      </c>
      <c r="H46" s="51">
        <f aca="true" t="shared" si="14" ref="H46:H53">M46+R46+W46+AB46</f>
        <v>0</v>
      </c>
      <c r="I46" s="51">
        <f aca="true" t="shared" si="15" ref="I46:I53">N46+S46+X46+AC46</f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51">
        <f aca="true" t="shared" si="16" ref="AD46:AD53">AI46+AN46+AS46+AX46</f>
        <v>0</v>
      </c>
      <c r="AE46" s="51">
        <f aca="true" t="shared" si="17" ref="AE46:AE53">AJ46+AO46+AT46+AY46</f>
        <v>0</v>
      </c>
      <c r="AF46" s="51">
        <f aca="true" t="shared" si="18" ref="AF46:AF53">AK46+AP46+AU46+AZ46</f>
        <v>0</v>
      </c>
      <c r="AG46" s="51">
        <f aca="true" t="shared" si="19" ref="AG46:AG53">AL46+AQ46+AV46+BA46</f>
        <v>0</v>
      </c>
      <c r="AH46" s="51">
        <f aca="true" t="shared" si="20" ref="AH46:AH53">AM46+AR46+AW46+BB46</f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  <c r="BC46" s="107"/>
    </row>
    <row r="47" spans="1:55" ht="15.75" hidden="1">
      <c r="A47" s="155" t="s">
        <v>100</v>
      </c>
      <c r="B47" s="105" t="s">
        <v>101</v>
      </c>
      <c r="C47" s="151"/>
      <c r="D47" s="107"/>
      <c r="E47" s="51">
        <f t="shared" si="11"/>
        <v>0</v>
      </c>
      <c r="F47" s="51">
        <f t="shared" si="12"/>
        <v>0</v>
      </c>
      <c r="G47" s="51">
        <f t="shared" si="13"/>
        <v>0</v>
      </c>
      <c r="H47" s="51">
        <f t="shared" si="14"/>
        <v>0</v>
      </c>
      <c r="I47" s="51">
        <f t="shared" si="15"/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51">
        <f t="shared" si="16"/>
        <v>0</v>
      </c>
      <c r="AE47" s="51">
        <f t="shared" si="17"/>
        <v>0</v>
      </c>
      <c r="AF47" s="51">
        <f t="shared" si="18"/>
        <v>0</v>
      </c>
      <c r="AG47" s="51">
        <f t="shared" si="19"/>
        <v>0</v>
      </c>
      <c r="AH47" s="51">
        <f t="shared" si="20"/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07"/>
    </row>
    <row r="48" spans="1:55" ht="15.75" hidden="1">
      <c r="A48" s="155" t="s">
        <v>102</v>
      </c>
      <c r="B48" s="105" t="s">
        <v>112</v>
      </c>
      <c r="C48" s="165"/>
      <c r="D48" s="135"/>
      <c r="E48" s="51">
        <f t="shared" si="11"/>
        <v>0</v>
      </c>
      <c r="F48" s="51">
        <f t="shared" si="12"/>
        <v>0</v>
      </c>
      <c r="G48" s="51">
        <f t="shared" si="13"/>
        <v>0</v>
      </c>
      <c r="H48" s="51">
        <f t="shared" si="14"/>
        <v>0</v>
      </c>
      <c r="I48" s="51">
        <f t="shared" si="15"/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0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51">
        <f t="shared" si="16"/>
        <v>0</v>
      </c>
      <c r="AE48" s="51">
        <f t="shared" si="17"/>
        <v>0</v>
      </c>
      <c r="AF48" s="51">
        <f t="shared" si="18"/>
        <v>0</v>
      </c>
      <c r="AG48" s="51">
        <f t="shared" si="19"/>
        <v>0</v>
      </c>
      <c r="AH48" s="51">
        <f t="shared" si="20"/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6">
        <v>0</v>
      </c>
      <c r="AW48" s="136">
        <v>0</v>
      </c>
      <c r="AX48" s="136">
        <v>0</v>
      </c>
      <c r="AY48" s="136">
        <v>0</v>
      </c>
      <c r="AZ48" s="136">
        <v>0</v>
      </c>
      <c r="BA48" s="136">
        <v>0</v>
      </c>
      <c r="BB48" s="136">
        <v>0</v>
      </c>
      <c r="BC48" s="135"/>
    </row>
    <row r="49" spans="1:55" ht="15.75" hidden="1">
      <c r="A49" s="162" t="s">
        <v>96</v>
      </c>
      <c r="B49" s="105" t="s">
        <v>105</v>
      </c>
      <c r="C49" s="151"/>
      <c r="D49" s="107"/>
      <c r="E49" s="51">
        <f t="shared" si="11"/>
        <v>0</v>
      </c>
      <c r="F49" s="51">
        <f t="shared" si="12"/>
        <v>0</v>
      </c>
      <c r="G49" s="51">
        <f t="shared" si="13"/>
        <v>0</v>
      </c>
      <c r="H49" s="51">
        <f t="shared" si="14"/>
        <v>0</v>
      </c>
      <c r="I49" s="51">
        <f t="shared" si="15"/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51">
        <f t="shared" si="16"/>
        <v>0</v>
      </c>
      <c r="AE49" s="51">
        <f t="shared" si="17"/>
        <v>0</v>
      </c>
      <c r="AF49" s="51">
        <f t="shared" si="18"/>
        <v>0</v>
      </c>
      <c r="AG49" s="51">
        <f t="shared" si="19"/>
        <v>0</v>
      </c>
      <c r="AH49" s="51">
        <f t="shared" si="20"/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v>0</v>
      </c>
      <c r="AZ49" s="121">
        <v>0</v>
      </c>
      <c r="BA49" s="121">
        <v>0</v>
      </c>
      <c r="BB49" s="121">
        <v>0</v>
      </c>
      <c r="BC49" s="107"/>
    </row>
    <row r="50" spans="1:55" ht="15.75" hidden="1">
      <c r="A50" s="162" t="s">
        <v>96</v>
      </c>
      <c r="B50" s="111" t="s">
        <v>107</v>
      </c>
      <c r="C50" s="151"/>
      <c r="D50" s="107"/>
      <c r="E50" s="51">
        <f t="shared" si="11"/>
        <v>0</v>
      </c>
      <c r="F50" s="51">
        <f t="shared" si="12"/>
        <v>0</v>
      </c>
      <c r="G50" s="51">
        <f t="shared" si="13"/>
        <v>0</v>
      </c>
      <c r="H50" s="51">
        <f t="shared" si="14"/>
        <v>0</v>
      </c>
      <c r="I50" s="51">
        <f t="shared" si="15"/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51">
        <f t="shared" si="16"/>
        <v>0</v>
      </c>
      <c r="AE50" s="51">
        <f t="shared" si="17"/>
        <v>0</v>
      </c>
      <c r="AF50" s="51">
        <f t="shared" si="18"/>
        <v>0</v>
      </c>
      <c r="AG50" s="51">
        <f t="shared" si="19"/>
        <v>0</v>
      </c>
      <c r="AH50" s="51">
        <f t="shared" si="20"/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v>0</v>
      </c>
      <c r="AZ50" s="121">
        <v>0</v>
      </c>
      <c r="BA50" s="121">
        <v>0</v>
      </c>
      <c r="BB50" s="121">
        <v>0</v>
      </c>
      <c r="BC50" s="107"/>
    </row>
    <row r="51" spans="1:55" ht="15.75" hidden="1">
      <c r="A51" s="162" t="s">
        <v>96</v>
      </c>
      <c r="B51" s="68" t="s">
        <v>109</v>
      </c>
      <c r="C51" s="151"/>
      <c r="D51" s="107"/>
      <c r="E51" s="51">
        <f t="shared" si="11"/>
        <v>0</v>
      </c>
      <c r="F51" s="51">
        <f t="shared" si="12"/>
        <v>0</v>
      </c>
      <c r="G51" s="51">
        <f t="shared" si="13"/>
        <v>0</v>
      </c>
      <c r="H51" s="51">
        <f t="shared" si="14"/>
        <v>0</v>
      </c>
      <c r="I51" s="51">
        <f t="shared" si="15"/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51">
        <f t="shared" si="16"/>
        <v>0</v>
      </c>
      <c r="AE51" s="51">
        <f t="shared" si="17"/>
        <v>0</v>
      </c>
      <c r="AF51" s="51">
        <f t="shared" si="18"/>
        <v>0</v>
      </c>
      <c r="AG51" s="51">
        <f t="shared" si="19"/>
        <v>0</v>
      </c>
      <c r="AH51" s="51">
        <f t="shared" si="20"/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v>0</v>
      </c>
      <c r="AZ51" s="121">
        <v>0</v>
      </c>
      <c r="BA51" s="121">
        <v>0</v>
      </c>
      <c r="BB51" s="121">
        <v>0</v>
      </c>
      <c r="BC51" s="107"/>
    </row>
    <row r="52" spans="1:55" ht="31.5" hidden="1">
      <c r="A52" s="162" t="s">
        <v>96</v>
      </c>
      <c r="B52" s="68" t="s">
        <v>111</v>
      </c>
      <c r="C52" s="151"/>
      <c r="D52" s="107"/>
      <c r="E52" s="51">
        <f t="shared" si="11"/>
        <v>0</v>
      </c>
      <c r="F52" s="51">
        <f t="shared" si="12"/>
        <v>0</v>
      </c>
      <c r="G52" s="51">
        <f t="shared" si="13"/>
        <v>0</v>
      </c>
      <c r="H52" s="51">
        <f t="shared" si="14"/>
        <v>0</v>
      </c>
      <c r="I52" s="51">
        <f t="shared" si="15"/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51">
        <f t="shared" si="16"/>
        <v>0</v>
      </c>
      <c r="AE52" s="51">
        <f t="shared" si="17"/>
        <v>0</v>
      </c>
      <c r="AF52" s="51">
        <f t="shared" si="18"/>
        <v>0</v>
      </c>
      <c r="AG52" s="51">
        <f t="shared" si="19"/>
        <v>0</v>
      </c>
      <c r="AH52" s="51">
        <f t="shared" si="20"/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v>0</v>
      </c>
      <c r="AZ52" s="121">
        <v>0</v>
      </c>
      <c r="BA52" s="121">
        <v>0</v>
      </c>
      <c r="BB52" s="121">
        <v>0</v>
      </c>
      <c r="BC52" s="107"/>
    </row>
    <row r="53" spans="1:55" ht="15.75" hidden="1">
      <c r="A53" s="162" t="s">
        <v>96</v>
      </c>
      <c r="B53" s="68" t="s">
        <v>112</v>
      </c>
      <c r="C53" s="151"/>
      <c r="D53" s="107"/>
      <c r="E53" s="51">
        <f t="shared" si="11"/>
        <v>0</v>
      </c>
      <c r="F53" s="51">
        <f t="shared" si="12"/>
        <v>0</v>
      </c>
      <c r="G53" s="51">
        <f t="shared" si="13"/>
        <v>0</v>
      </c>
      <c r="H53" s="51">
        <f t="shared" si="14"/>
        <v>0</v>
      </c>
      <c r="I53" s="51">
        <f t="shared" si="15"/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51">
        <f t="shared" si="16"/>
        <v>0</v>
      </c>
      <c r="AE53" s="51">
        <f t="shared" si="17"/>
        <v>0</v>
      </c>
      <c r="AF53" s="51">
        <f t="shared" si="18"/>
        <v>0</v>
      </c>
      <c r="AG53" s="51">
        <f t="shared" si="19"/>
        <v>0</v>
      </c>
      <c r="AH53" s="51">
        <f t="shared" si="20"/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</v>
      </c>
      <c r="BC53" s="107"/>
    </row>
  </sheetData>
  <sheetProtection selectLockedCells="1" selectUnlockedCells="1"/>
  <mergeCells count="26">
    <mergeCell ref="A4:BC4"/>
    <mergeCell ref="A6:BC6"/>
    <mergeCell ref="A7:BC7"/>
    <mergeCell ref="A9:BC9"/>
    <mergeCell ref="A10:W10"/>
    <mergeCell ref="A12:BC12"/>
    <mergeCell ref="A13:BC13"/>
    <mergeCell ref="A15:BC15"/>
    <mergeCell ref="A16:A20"/>
    <mergeCell ref="B16:B20"/>
    <mergeCell ref="C16:C20"/>
    <mergeCell ref="D16:D20"/>
    <mergeCell ref="E16:BB17"/>
    <mergeCell ref="BC16:BC20"/>
    <mergeCell ref="E18:AC18"/>
    <mergeCell ref="AD18:BB18"/>
    <mergeCell ref="AI19:AM19"/>
    <mergeCell ref="AN19:AR19"/>
    <mergeCell ref="AS19:AW19"/>
    <mergeCell ref="AX19:BB19"/>
    <mergeCell ref="E19:I19"/>
    <mergeCell ref="J19:N19"/>
    <mergeCell ref="O19:S19"/>
    <mergeCell ref="T19:X19"/>
    <mergeCell ref="Y19:AC19"/>
    <mergeCell ref="AD19:AH19"/>
  </mergeCells>
  <dataValidations count="1">
    <dataValidation type="textLength" operator="lessThanOrEqual" allowBlank="1" showErrorMessage="1" errorTitle="Ошибка" error="Допускается ввод не более 900 символов!" sqref="B42:B44 B49 B46:B47 B39:B40 B35:B37 B26:B30">
      <formula1>900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scale="1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Цанько Михаил Иосифович</dc:creator>
  <cp:keywords/>
  <dc:description/>
  <cp:lastModifiedBy>orehova_i</cp:lastModifiedBy>
  <cp:lastPrinted>2018-05-08T10:22:59Z</cp:lastPrinted>
  <dcterms:created xsi:type="dcterms:W3CDTF">2018-03-22T10:15:39Z</dcterms:created>
  <dcterms:modified xsi:type="dcterms:W3CDTF">2018-08-13T10:20:02Z</dcterms:modified>
  <cp:category/>
  <cp:version/>
  <cp:contentType/>
  <cp:contentStatus/>
</cp:coreProperties>
</file>